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320" windowHeight="7530"/>
  </bookViews>
  <sheets>
    <sheet name="Missione programma processo" sheetId="1" r:id="rId1"/>
  </sheets>
  <externalReferences>
    <externalReference r:id="rId2"/>
  </externalReferences>
  <definedNames>
    <definedName name="area">[1]db1!$B$2:$B$20</definedName>
    <definedName name="cronoprogramma">[1]db1!$K$1</definedName>
    <definedName name="nome">[1]db1!$C$2:$C$20</definedName>
    <definedName name="Payment_Needed">"Pagamento richiesto"</definedName>
    <definedName name="Reimbursement">"Rimborso"</definedName>
    <definedName name="tipo">[1]db1!$E$2:$E$4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4" i="1"/>
  <c r="J101"/>
  <c r="J98"/>
  <c r="J94"/>
  <c r="J92"/>
  <c r="J72"/>
  <c r="J67"/>
  <c r="J64"/>
  <c r="J62"/>
  <c r="J54"/>
  <c r="J49"/>
  <c r="J46"/>
  <c r="J40"/>
  <c r="J36"/>
  <c r="J33"/>
  <c r="J26"/>
  <c r="J23"/>
  <c r="J17"/>
  <c r="J13"/>
  <c r="J10"/>
  <c r="J7"/>
  <c r="J5"/>
  <c r="J4"/>
  <c r="J3"/>
  <c r="P114" l="1"/>
  <c r="Q114" s="1"/>
  <c r="M114"/>
  <c r="N114" s="1"/>
  <c r="H114"/>
  <c r="I114" s="1"/>
  <c r="K114" s="1"/>
  <c r="Q113"/>
  <c r="P113"/>
  <c r="N113"/>
  <c r="M113"/>
  <c r="H113"/>
  <c r="I113" s="1"/>
  <c r="K113" s="1"/>
  <c r="P111"/>
  <c r="Q111" s="1"/>
  <c r="M111"/>
  <c r="N111" s="1"/>
  <c r="H111"/>
  <c r="I111" s="1"/>
  <c r="K111" s="1"/>
  <c r="Q109"/>
  <c r="P109"/>
  <c r="N109"/>
  <c r="M109"/>
  <c r="H109"/>
  <c r="I109" s="1"/>
  <c r="K109" s="1"/>
  <c r="P107"/>
  <c r="Q107" s="1"/>
  <c r="M107"/>
  <c r="N107" s="1"/>
  <c r="I107"/>
  <c r="K107" s="1"/>
  <c r="H107"/>
  <c r="P105"/>
  <c r="Q105" s="1"/>
  <c r="M105"/>
  <c r="N105" s="1"/>
  <c r="H105"/>
  <c r="I105" s="1"/>
  <c r="K105" s="1"/>
  <c r="K102"/>
  <c r="P101"/>
  <c r="Q101" s="1"/>
  <c r="M101"/>
  <c r="N101" s="1"/>
  <c r="H101"/>
  <c r="I101" s="1"/>
  <c r="K101" s="1"/>
  <c r="P100"/>
  <c r="Q100" s="1"/>
  <c r="M100"/>
  <c r="N100" s="1"/>
  <c r="H100"/>
  <c r="I100" s="1"/>
  <c r="K100" s="1"/>
  <c r="P98"/>
  <c r="Q98" s="1"/>
  <c r="M98"/>
  <c r="N98" s="1"/>
  <c r="H98"/>
  <c r="I98" s="1"/>
  <c r="K98" s="1"/>
  <c r="Q95"/>
  <c r="N95"/>
  <c r="I95"/>
  <c r="K95" s="1"/>
  <c r="P94"/>
  <c r="Q94" s="1"/>
  <c r="M94"/>
  <c r="N94" s="1"/>
  <c r="H94"/>
  <c r="I94" s="1"/>
  <c r="K94" s="1"/>
  <c r="Q93"/>
  <c r="P93"/>
  <c r="M93"/>
  <c r="N93" s="1"/>
  <c r="H93"/>
  <c r="I93" s="1"/>
  <c r="K93" s="1"/>
  <c r="P92"/>
  <c r="Q92" s="1"/>
  <c r="M92"/>
  <c r="N92" s="1"/>
  <c r="H92"/>
  <c r="I92" s="1"/>
  <c r="K92" s="1"/>
  <c r="Q91"/>
  <c r="N91"/>
  <c r="K91"/>
  <c r="I91"/>
  <c r="Q90"/>
  <c r="P90"/>
  <c r="M90"/>
  <c r="N90" s="1"/>
  <c r="H90"/>
  <c r="I90" s="1"/>
  <c r="K90" s="1"/>
  <c r="Q88"/>
  <c r="N88"/>
  <c r="I88"/>
  <c r="K88" s="1"/>
  <c r="P87"/>
  <c r="Q87" s="1"/>
  <c r="M87"/>
  <c r="N87" s="1"/>
  <c r="H87"/>
  <c r="I87" s="1"/>
  <c r="K87" s="1"/>
  <c r="Q86"/>
  <c r="Q85"/>
  <c r="N85"/>
  <c r="I85"/>
  <c r="K85" s="1"/>
  <c r="P84"/>
  <c r="Q84" s="1"/>
  <c r="M84"/>
  <c r="N84" s="1"/>
  <c r="H84"/>
  <c r="I84" s="1"/>
  <c r="K84" s="1"/>
  <c r="Q82"/>
  <c r="N82"/>
  <c r="K82"/>
  <c r="I82"/>
  <c r="Q81"/>
  <c r="P81"/>
  <c r="M81"/>
  <c r="N81" s="1"/>
  <c r="H81"/>
  <c r="I81" s="1"/>
  <c r="K81" s="1"/>
  <c r="Q79"/>
  <c r="N79"/>
  <c r="I79"/>
  <c r="K79" s="1"/>
  <c r="K78"/>
  <c r="Q77"/>
  <c r="P77"/>
  <c r="N77"/>
  <c r="M77"/>
  <c r="H77"/>
  <c r="I77" s="1"/>
  <c r="K77" s="1"/>
  <c r="Q74"/>
  <c r="N74"/>
  <c r="I74"/>
  <c r="K74" s="1"/>
  <c r="Q73"/>
  <c r="N73"/>
  <c r="I73"/>
  <c r="K73" s="1"/>
  <c r="P72"/>
  <c r="Q72" s="1"/>
  <c r="M72"/>
  <c r="N72" s="1"/>
  <c r="H72"/>
  <c r="I72" s="1"/>
  <c r="K72" s="1"/>
  <c r="P71"/>
  <c r="Q71" s="1"/>
  <c r="M71"/>
  <c r="N71" s="1"/>
  <c r="H71"/>
  <c r="I71" s="1"/>
  <c r="K71" s="1"/>
  <c r="P69"/>
  <c r="Q69" s="1"/>
  <c r="M69"/>
  <c r="N69" s="1"/>
  <c r="H69"/>
  <c r="I69" s="1"/>
  <c r="K69" s="1"/>
  <c r="Q68"/>
  <c r="P68"/>
  <c r="M68"/>
  <c r="N68" s="1"/>
  <c r="H68"/>
  <c r="I68" s="1"/>
  <c r="K68" s="1"/>
  <c r="P67"/>
  <c r="Q67" s="1"/>
  <c r="M67"/>
  <c r="N67" s="1"/>
  <c r="H67"/>
  <c r="I67" s="1"/>
  <c r="K67" s="1"/>
  <c r="Q65"/>
  <c r="N65"/>
  <c r="K65"/>
  <c r="I65"/>
  <c r="Q64"/>
  <c r="P64"/>
  <c r="N64"/>
  <c r="M64"/>
  <c r="H64"/>
  <c r="I64" s="1"/>
  <c r="K64" s="1"/>
  <c r="Q62"/>
  <c r="N62"/>
  <c r="I62"/>
  <c r="K62" s="1"/>
  <c r="P61"/>
  <c r="Q61" s="1"/>
  <c r="M61"/>
  <c r="N61" s="1"/>
  <c r="H61"/>
  <c r="I61" s="1"/>
  <c r="K61" s="1"/>
  <c r="P60"/>
  <c r="Q60" s="1"/>
  <c r="M60"/>
  <c r="N60" s="1"/>
  <c r="H60"/>
  <c r="I60" s="1"/>
  <c r="K60" s="1"/>
  <c r="Q57"/>
  <c r="N57"/>
  <c r="I57"/>
  <c r="K57" s="1"/>
  <c r="P56"/>
  <c r="Q56" s="1"/>
  <c r="M56"/>
  <c r="N56" s="1"/>
  <c r="H56"/>
  <c r="I56" s="1"/>
  <c r="K56" s="1"/>
  <c r="Q54"/>
  <c r="P54"/>
  <c r="N54"/>
  <c r="M54"/>
  <c r="H54"/>
  <c r="I54" s="1"/>
  <c r="K54" s="1"/>
  <c r="P51"/>
  <c r="Q51" s="1"/>
  <c r="M51"/>
  <c r="N51" s="1"/>
  <c r="H51"/>
  <c r="I51" s="1"/>
  <c r="K51" s="1"/>
  <c r="Q49"/>
  <c r="P49"/>
  <c r="N49"/>
  <c r="M49"/>
  <c r="H49"/>
  <c r="I49" s="1"/>
  <c r="K49" s="1"/>
  <c r="P48"/>
  <c r="P46"/>
  <c r="Q46" s="1"/>
  <c r="N46"/>
  <c r="M46"/>
  <c r="H46"/>
  <c r="I46" s="1"/>
  <c r="K46" s="1"/>
  <c r="P45"/>
  <c r="Q45" s="1"/>
  <c r="M45"/>
  <c r="N45" s="1"/>
  <c r="H45"/>
  <c r="I45" s="1"/>
  <c r="K45" s="1"/>
  <c r="K43"/>
  <c r="Q42"/>
  <c r="N42"/>
  <c r="I42"/>
  <c r="K42" s="1"/>
  <c r="Q41"/>
  <c r="N41"/>
  <c r="I41"/>
  <c r="K41" s="1"/>
  <c r="P40"/>
  <c r="Q40" s="1"/>
  <c r="M40"/>
  <c r="N40" s="1"/>
  <c r="H40"/>
  <c r="I40" s="1"/>
  <c r="K40" s="1"/>
  <c r="Q39"/>
  <c r="P39"/>
  <c r="M39"/>
  <c r="N39" s="1"/>
  <c r="H39"/>
  <c r="I39" s="1"/>
  <c r="K39" s="1"/>
  <c r="Q37"/>
  <c r="N37"/>
  <c r="I37"/>
  <c r="K37" s="1"/>
  <c r="P36"/>
  <c r="Q36" s="1"/>
  <c r="M36"/>
  <c r="N36" s="1"/>
  <c r="H36"/>
  <c r="I36" s="1"/>
  <c r="K36" s="1"/>
  <c r="Q34"/>
  <c r="N34"/>
  <c r="K34"/>
  <c r="I34"/>
  <c r="P33"/>
  <c r="Q33" s="1"/>
  <c r="N33"/>
  <c r="M33"/>
  <c r="H33"/>
  <c r="I33" s="1"/>
  <c r="K33" s="1"/>
  <c r="K31"/>
  <c r="Q30"/>
  <c r="P30"/>
  <c r="N30"/>
  <c r="M30"/>
  <c r="H30"/>
  <c r="I30" s="1"/>
  <c r="K30" s="1"/>
  <c r="Q28"/>
  <c r="N28"/>
  <c r="I28"/>
  <c r="K28" s="1"/>
  <c r="K27"/>
  <c r="P26"/>
  <c r="Q26" s="1"/>
  <c r="M26"/>
  <c r="N26" s="1"/>
  <c r="H26"/>
  <c r="I26" s="1"/>
  <c r="K26" s="1"/>
  <c r="K24"/>
  <c r="Q23"/>
  <c r="P23"/>
  <c r="M23"/>
  <c r="N23" s="1"/>
  <c r="H23"/>
  <c r="I23" s="1"/>
  <c r="K23" s="1"/>
  <c r="Q21"/>
  <c r="N21"/>
  <c r="I21"/>
  <c r="K21" s="1"/>
  <c r="P20"/>
  <c r="Q20" s="1"/>
  <c r="M20"/>
  <c r="N20" s="1"/>
  <c r="H20"/>
  <c r="I20" s="1"/>
  <c r="K20" s="1"/>
  <c r="Q18"/>
  <c r="N18"/>
  <c r="K18"/>
  <c r="I18"/>
  <c r="Q17"/>
  <c r="P17"/>
  <c r="M17"/>
  <c r="N17" s="1"/>
  <c r="H17"/>
  <c r="I17" s="1"/>
  <c r="K17" s="1"/>
  <c r="K15"/>
  <c r="K14"/>
  <c r="P13"/>
  <c r="Q13" s="1"/>
  <c r="M13"/>
  <c r="N13" s="1"/>
  <c r="H13"/>
  <c r="I13" s="1"/>
  <c r="K13" s="1"/>
  <c r="Q11"/>
  <c r="N11"/>
  <c r="K11"/>
  <c r="I11"/>
  <c r="P10"/>
  <c r="Q10" s="1"/>
  <c r="M10"/>
  <c r="N10" s="1"/>
  <c r="H10"/>
  <c r="I10" s="1"/>
  <c r="K10" s="1"/>
  <c r="Q8"/>
  <c r="N8"/>
  <c r="I8"/>
  <c r="K8" s="1"/>
  <c r="P7"/>
  <c r="Q7" s="1"/>
  <c r="M7"/>
  <c r="N7" s="1"/>
  <c r="H7"/>
  <c r="I7" s="1"/>
  <c r="K7" s="1"/>
  <c r="Q5"/>
  <c r="P5"/>
  <c r="N5"/>
  <c r="M5"/>
  <c r="H5"/>
  <c r="I5" s="1"/>
  <c r="K5" s="1"/>
  <c r="P4"/>
  <c r="Q4" s="1"/>
  <c r="M4"/>
  <c r="N4" s="1"/>
  <c r="H4"/>
  <c r="I4" s="1"/>
  <c r="K4" s="1"/>
  <c r="Q3"/>
  <c r="P3"/>
  <c r="M3"/>
  <c r="N3" s="1"/>
  <c r="H3"/>
  <c r="I3" s="1"/>
  <c r="K3" s="1"/>
</calcChain>
</file>

<file path=xl/sharedStrings.xml><?xml version="1.0" encoding="utf-8"?>
<sst xmlns="http://schemas.openxmlformats.org/spreadsheetml/2006/main" count="276" uniqueCount="133">
  <si>
    <t>n. ab. 2016</t>
  </si>
  <si>
    <t>n. ab. 2017</t>
  </si>
  <si>
    <t>n. ab. 2018</t>
  </si>
  <si>
    <t>Missione</t>
  </si>
  <si>
    <t>Programma</t>
  </si>
  <si>
    <t>Descrizione programma</t>
  </si>
  <si>
    <t>Indicatori</t>
  </si>
  <si>
    <t>Formula</t>
  </si>
  <si>
    <t>NUMERATORE</t>
  </si>
  <si>
    <t>DENOMINATORE</t>
  </si>
  <si>
    <t>VALORE ATTESO ANNO CORRENTE</t>
  </si>
  <si>
    <t>VALORE RAGGIUNTO ANNO CORRENTE</t>
  </si>
  <si>
    <t>SCOSTAMENTO %</t>
  </si>
  <si>
    <t>SERVIZI ISTITUZIONALI, GENERALI E DI GESTIONE</t>
  </si>
  <si>
    <t>Organi istituzionali</t>
  </si>
  <si>
    <t>Spesa per abitante</t>
  </si>
  <si>
    <t>Spesa programma/abitanti al 31/12</t>
  </si>
  <si>
    <t>Segreteria  Generale</t>
  </si>
  <si>
    <t>Gestione economica, finanziaria, programmazione e provveditorato</t>
  </si>
  <si>
    <t>Gradimento del servizio</t>
  </si>
  <si>
    <t>Gestione delle entrate tributarie e servizi fiscali</t>
  </si>
  <si>
    <t>Capacità di riscossione</t>
  </si>
  <si>
    <t>Riscosso/accertato entrate proprie</t>
  </si>
  <si>
    <t>Gestione dei beni demaniali e patrimoniali</t>
  </si>
  <si>
    <t>% copertura costi di gestione del patrimonio comunale</t>
  </si>
  <si>
    <t>Proventi totali derivanti dall'utilizzo del patrimonio/Spesa programma</t>
  </si>
  <si>
    <t>Ufficio tecnico</t>
  </si>
  <si>
    <t xml:space="preserve">Oneri urbanizzazione accertati </t>
  </si>
  <si>
    <t>n. pratiche gestite</t>
  </si>
  <si>
    <t xml:space="preserve"> (DIA, SCIA, CIL, permessi di costruire)</t>
  </si>
  <si>
    <t>Elezioni e consultazioni popolari - Anagrafe e stato civile</t>
  </si>
  <si>
    <t>Spesa media per atto</t>
  </si>
  <si>
    <t>Spesa del Programma/ somma di C.I., variazioni anagrafiche, …</t>
  </si>
  <si>
    <t>Statistica e sistemi informativi</t>
  </si>
  <si>
    <t>Spesa media per postazione</t>
  </si>
  <si>
    <t>Spesa del Programma/ n. postazioni hardware</t>
  </si>
  <si>
    <t>Altri servizi generali</t>
  </si>
  <si>
    <t>Spesa complessiva del contenzioso</t>
  </si>
  <si>
    <t>Importo capitoli contenziosi</t>
  </si>
  <si>
    <t>ORDINE PUBBLICO E SICUREZZA</t>
  </si>
  <si>
    <t>Polizia locale e amministrativa</t>
  </si>
  <si>
    <t>n. sanzioni</t>
  </si>
  <si>
    <t>n. sanzioni emesse</t>
  </si>
  <si>
    <t>Presidio del territorio</t>
  </si>
  <si>
    <t>n. ore servizio esterno/ore complessive di servizio anno</t>
  </si>
  <si>
    <t>Sistema integrato di sicurezza urbana</t>
  </si>
  <si>
    <t>n. indagini di p.g.</t>
  </si>
  <si>
    <t>n. indagini di polizia giudiziaria</t>
  </si>
  <si>
    <t>ISTRUZIONE E DIRITTO ALLO STUDIO</t>
  </si>
  <si>
    <t>Istruzione prescolastica</t>
  </si>
  <si>
    <t>Spesa media per utente</t>
  </si>
  <si>
    <t>Spesa del programma/utenti</t>
  </si>
  <si>
    <t>Altri ordini di istruzione non universitaria</t>
  </si>
  <si>
    <t>Spesa media per alunno</t>
  </si>
  <si>
    <t>Spesa del programma/n. totale alunni (primaria + secondaria)</t>
  </si>
  <si>
    <t>Istruzione universitaria</t>
  </si>
  <si>
    <t>Servizi ausiliari all’istruzione</t>
  </si>
  <si>
    <t>Spesa media per pasto</t>
  </si>
  <si>
    <t>Spesa della refezione/n. pasti erogati</t>
  </si>
  <si>
    <t>Spesa media per alunno trasportato</t>
  </si>
  <si>
    <t>Spesa trasporto scolastico/n. alunni iscritti al servizio</t>
  </si>
  <si>
    <t>TUTELA E VALORIZZAZIONE DEI BENI E DELLE ATTIVITÀ CULTURALI</t>
  </si>
  <si>
    <t>Valorizzazione dei beni di interesse storico</t>
  </si>
  <si>
    <t>Attività culturali e interventi diversi nel settore culturale</t>
  </si>
  <si>
    <t>POLITICHE GIOVANILI, SPORT E TEMPO LIBERO</t>
  </si>
  <si>
    <t>Sport e tempo libero</t>
  </si>
  <si>
    <t>Giovani</t>
  </si>
  <si>
    <t>ASSETTO DEL TERRITORIO ED EDILIZIA ABITATIVA</t>
  </si>
  <si>
    <t>Urbanistica e assetto del territorio</t>
  </si>
  <si>
    <t>Edilizia residenziale pubblica e locale e piani di edilizia economico-popolare</t>
  </si>
  <si>
    <t>Spesa per alloggio</t>
  </si>
  <si>
    <t>Spesa del programma/n.alloggi ERP</t>
  </si>
  <si>
    <t>SVILUPPO SOSTENIBILE E TUTELA DEL TERRITORIO E DELL'AMBIENTE</t>
  </si>
  <si>
    <t>Difesa del suolo</t>
  </si>
  <si>
    <t>Tutela, valorizzazione e recupero ambientale</t>
  </si>
  <si>
    <t xml:space="preserve"> Spesa media mq verde pubblico </t>
  </si>
  <si>
    <t>Importo spesa per verde pubblico/mq verde</t>
  </si>
  <si>
    <t>Rifiuti</t>
  </si>
  <si>
    <t xml:space="preserve"> % raccolta differenziata</t>
  </si>
  <si>
    <t>Q.li raccolta differenziata/quintali totali raccolta rifiuti</t>
  </si>
  <si>
    <t>Servizio idrico integrato</t>
  </si>
  <si>
    <t>Sviluppo sostenibile territorio montano piccoli Comuni</t>
  </si>
  <si>
    <t>Qualità dell'aria e riduzione dell'inquinamento</t>
  </si>
  <si>
    <t>TRASPORTI E DIRITTO ALLA MOBILITÀ</t>
  </si>
  <si>
    <t>Trasporto pubblico locale</t>
  </si>
  <si>
    <t>Viabilità e infrastrutture stradali</t>
  </si>
  <si>
    <t>Spesa media per gestione strade a KM</t>
  </si>
  <si>
    <t>Spesa per gestione strade/Km strade (escluse strade bianche)</t>
  </si>
  <si>
    <t>Spesa media a punto luce</t>
  </si>
  <si>
    <t>Spesa per illuminazione/n. punti di luce totali</t>
  </si>
  <si>
    <t>DIRITTI SOCIALI, POLITICHE SOCIALI E FAMIGLIA</t>
  </si>
  <si>
    <t>Interventi per l'infanzia e i minori e per asili nido</t>
  </si>
  <si>
    <t>Spesa del nido n. iscritti nido</t>
  </si>
  <si>
    <t>Spesa media per minore</t>
  </si>
  <si>
    <t>Spesa per interventi minori/n. minori in carico</t>
  </si>
  <si>
    <t>Gradimento del servizio asilo</t>
  </si>
  <si>
    <t>Interventi per la disabilità</t>
  </si>
  <si>
    <t>Spesa media per disabile</t>
  </si>
  <si>
    <t>Spesa per interventi disabili/n. disabili in carico</t>
  </si>
  <si>
    <t>Interventi per gli anziani</t>
  </si>
  <si>
    <t>Spesa media per anziani</t>
  </si>
  <si>
    <t>Spesa per interventi anziani/n. anziani in carico</t>
  </si>
  <si>
    <t>Interventi per soggetti a rischio di esclusione sociale</t>
  </si>
  <si>
    <t>Spesa del programma/n. utenti</t>
  </si>
  <si>
    <t>Interventi per il diritto alla casa</t>
  </si>
  <si>
    <t>Valore medio contributo</t>
  </si>
  <si>
    <t>Spesa del programma/n.contributi</t>
  </si>
  <si>
    <t>Programmazione e governo della rete dei servizi sociosanitari e sociali</t>
  </si>
  <si>
    <t>Cooperazione e associazionismo</t>
  </si>
  <si>
    <t>Servizio necroscopico e cimiteriale</t>
  </si>
  <si>
    <t>Tasso di copertura</t>
  </si>
  <si>
    <t>Proventi totali cimitero/spesa del programma</t>
  </si>
  <si>
    <t>TUTELA DELLA SALUTE</t>
  </si>
  <si>
    <t>Ulteriori spese in materia sanitaria</t>
  </si>
  <si>
    <t>SVILUPPO ECONOMICO E COMPETITIVITÀ</t>
  </si>
  <si>
    <t>Commercio - reti distributive - tutela dei consumatori</t>
  </si>
  <si>
    <t>Reti e altri servizi di pubblica utilità</t>
  </si>
  <si>
    <t>Utile d'esercizio della farmacia</t>
  </si>
  <si>
    <t>Utile d'esercizio</t>
  </si>
  <si>
    <t>POLITICHE PER IL LAVORO E LA FORMAZIONE PROFESSIONALE</t>
  </si>
  <si>
    <t>Sostegno all'occupazione</t>
  </si>
  <si>
    <t>AGRICOLTURA, POLITICHE AGROALIMENTARI E PESCA</t>
  </si>
  <si>
    <t>Sviluppo del settore agricolo e del sistema agroalimentare</t>
  </si>
  <si>
    <t>RELAZIONI INTERNAZIONALI</t>
  </si>
  <si>
    <t>Relazioni internazionali e Cooperazione allo sviluppo</t>
  </si>
  <si>
    <t>FONDI E ACCANTONAMENTI</t>
  </si>
  <si>
    <t>1,2,3</t>
  </si>
  <si>
    <t>Fondo di riserva, FCDE, altri fondi</t>
  </si>
  <si>
    <t>DEBITO PUBBLICO</t>
  </si>
  <si>
    <t>Quota interessi ammortamento mutui e prestiti obbligazionari</t>
  </si>
  <si>
    <t>Quota capitale ammortamento mutui e prestiti obbligazionari</t>
  </si>
  <si>
    <t>servizi conto terzi</t>
  </si>
  <si>
    <t>TOTALE SPESA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</si>
</sst>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2" borderId="0" xfId="0" applyFont="1" applyFill="1"/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wrapText="1"/>
    </xf>
    <xf numFmtId="43" fontId="1" fillId="3" borderId="7" xfId="1" applyFont="1" applyFill="1" applyBorder="1"/>
    <xf numFmtId="0" fontId="1" fillId="3" borderId="7" xfId="0" applyFont="1" applyFill="1" applyBorder="1"/>
    <xf numFmtId="0" fontId="1" fillId="3" borderId="7" xfId="0" applyNumberFormat="1" applyFont="1" applyFill="1" applyBorder="1"/>
    <xf numFmtId="2" fontId="1" fillId="3" borderId="8" xfId="0" applyNumberFormat="1" applyFont="1" applyFill="1" applyBorder="1"/>
    <xf numFmtId="43" fontId="0" fillId="4" borderId="9" xfId="1" applyFont="1" applyFill="1" applyBorder="1"/>
    <xf numFmtId="0" fontId="0" fillId="4" borderId="7" xfId="0" applyFill="1" applyBorder="1"/>
    <xf numFmtId="2" fontId="0" fillId="4" borderId="10" xfId="0" applyNumberFormat="1" applyFill="1" applyBorder="1"/>
    <xf numFmtId="43" fontId="0" fillId="5" borderId="9" xfId="1" applyFont="1" applyFill="1" applyBorder="1"/>
    <xf numFmtId="0" fontId="0" fillId="5" borderId="7" xfId="0" applyFill="1" applyBorder="1"/>
    <xf numFmtId="2" fontId="0" fillId="5" borderId="8" xfId="0" applyNumberFormat="1" applyFill="1" applyBorder="1"/>
    <xf numFmtId="0" fontId="0" fillId="0" borderId="13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wrapText="1"/>
    </xf>
    <xf numFmtId="43" fontId="1" fillId="3" borderId="13" xfId="1" applyFont="1" applyFill="1" applyBorder="1"/>
    <xf numFmtId="0" fontId="1" fillId="3" borderId="13" xfId="0" applyFont="1" applyFill="1" applyBorder="1"/>
    <xf numFmtId="2" fontId="1" fillId="3" borderId="13" xfId="0" applyNumberFormat="1" applyFont="1" applyFill="1" applyBorder="1"/>
    <xf numFmtId="2" fontId="1" fillId="3" borderId="14" xfId="0" applyNumberFormat="1" applyFont="1" applyFill="1" applyBorder="1"/>
    <xf numFmtId="43" fontId="0" fillId="4" borderId="15" xfId="1" applyFont="1" applyFill="1" applyBorder="1"/>
    <xf numFmtId="0" fontId="0" fillId="4" borderId="13" xfId="0" applyFill="1" applyBorder="1"/>
    <xf numFmtId="2" fontId="0" fillId="4" borderId="16" xfId="0" applyNumberFormat="1" applyFill="1" applyBorder="1"/>
    <xf numFmtId="43" fontId="0" fillId="5" borderId="15" xfId="1" applyFont="1" applyFill="1" applyBorder="1"/>
    <xf numFmtId="0" fontId="0" fillId="5" borderId="13" xfId="0" applyFill="1" applyBorder="1"/>
    <xf numFmtId="2" fontId="0" fillId="5" borderId="14" xfId="0" applyNumberFormat="1" applyFill="1" applyBorder="1"/>
    <xf numFmtId="0" fontId="4" fillId="0" borderId="13" xfId="0" applyFont="1" applyBorder="1" applyAlignment="1">
      <alignment wrapText="1"/>
    </xf>
    <xf numFmtId="0" fontId="0" fillId="0" borderId="21" xfId="0" applyBorder="1" applyAlignment="1">
      <alignment wrapText="1"/>
    </xf>
    <xf numFmtId="43" fontId="1" fillId="3" borderId="21" xfId="1" applyFont="1" applyFill="1" applyBorder="1"/>
    <xf numFmtId="0" fontId="1" fillId="3" borderId="21" xfId="0" applyFont="1" applyFill="1" applyBorder="1"/>
    <xf numFmtId="2" fontId="1" fillId="3" borderId="21" xfId="0" applyNumberFormat="1" applyFont="1" applyFill="1" applyBorder="1"/>
    <xf numFmtId="2" fontId="1" fillId="3" borderId="22" xfId="0" applyNumberFormat="1" applyFont="1" applyFill="1" applyBorder="1"/>
    <xf numFmtId="43" fontId="0" fillId="4" borderId="23" xfId="1" applyFont="1" applyFill="1" applyBorder="1"/>
    <xf numFmtId="0" fontId="0" fillId="4" borderId="21" xfId="0" applyFill="1" applyBorder="1"/>
    <xf numFmtId="2" fontId="0" fillId="4" borderId="24" xfId="0" applyNumberFormat="1" applyFill="1" applyBorder="1"/>
    <xf numFmtId="43" fontId="0" fillId="5" borderId="23" xfId="1" applyFont="1" applyFill="1" applyBorder="1"/>
    <xf numFmtId="0" fontId="0" fillId="5" borderId="21" xfId="0" applyFill="1" applyBorder="1"/>
    <xf numFmtId="2" fontId="0" fillId="5" borderId="22" xfId="0" applyNumberFormat="1" applyFill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43" fontId="1" fillId="0" borderId="0" xfId="1" applyFont="1" applyBorder="1"/>
    <xf numFmtId="0" fontId="1" fillId="0" borderId="0" xfId="0" applyFont="1" applyBorder="1"/>
    <xf numFmtId="2" fontId="1" fillId="0" borderId="0" xfId="0" applyNumberFormat="1" applyFont="1" applyBorder="1"/>
    <xf numFmtId="43" fontId="0" fillId="0" borderId="0" xfId="1" applyFont="1"/>
    <xf numFmtId="2" fontId="0" fillId="0" borderId="0" xfId="0" applyNumberFormat="1"/>
    <xf numFmtId="43" fontId="1" fillId="3" borderId="7" xfId="1" applyFont="1" applyFill="1" applyBorder="1" applyAlignment="1">
      <alignment wrapText="1"/>
    </xf>
    <xf numFmtId="2" fontId="1" fillId="3" borderId="7" xfId="0" applyNumberFormat="1" applyFont="1" applyFill="1" applyBorder="1"/>
    <xf numFmtId="43" fontId="0" fillId="4" borderId="25" xfId="1" applyFont="1" applyFill="1" applyBorder="1"/>
    <xf numFmtId="43" fontId="1" fillId="3" borderId="13" xfId="1" applyFont="1" applyFill="1" applyBorder="1" applyAlignment="1">
      <alignment wrapText="1"/>
    </xf>
    <xf numFmtId="43" fontId="0" fillId="4" borderId="26" xfId="1" applyFont="1" applyFill="1" applyBorder="1"/>
    <xf numFmtId="43" fontId="0" fillId="4" borderId="27" xfId="1" applyFont="1" applyFill="1" applyBorder="1"/>
    <xf numFmtId="43" fontId="0" fillId="0" borderId="0" xfId="1" applyFont="1" applyBorder="1"/>
    <xf numFmtId="2" fontId="0" fillId="0" borderId="0" xfId="0" applyNumberFormat="1" applyBorder="1"/>
    <xf numFmtId="0" fontId="4" fillId="0" borderId="21" xfId="0" applyFont="1" applyBorder="1" applyAlignment="1">
      <alignment wrapText="1"/>
    </xf>
    <xf numFmtId="43" fontId="1" fillId="3" borderId="21" xfId="1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43" fontId="1" fillId="0" borderId="0" xfId="1" applyFont="1" applyBorder="1" applyAlignment="1">
      <alignment wrapText="1"/>
    </xf>
    <xf numFmtId="0" fontId="0" fillId="0" borderId="13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43" fontId="1" fillId="3" borderId="0" xfId="1" applyFont="1" applyFill="1" applyBorder="1"/>
    <xf numFmtId="0" fontId="1" fillId="3" borderId="0" xfId="0" applyFont="1" applyFill="1" applyBorder="1"/>
    <xf numFmtId="2" fontId="1" fillId="3" borderId="0" xfId="0" applyNumberFormat="1" applyFont="1" applyFill="1" applyBorder="1"/>
    <xf numFmtId="43" fontId="0" fillId="4" borderId="0" xfId="1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43" fontId="0" fillId="5" borderId="0" xfId="1" applyFont="1" applyFill="1" applyBorder="1"/>
    <xf numFmtId="0" fontId="0" fillId="5" borderId="0" xfId="0" applyFill="1" applyBorder="1"/>
    <xf numFmtId="2" fontId="0" fillId="5" borderId="0" xfId="0" applyNumberFormat="1" applyFill="1" applyBorder="1"/>
    <xf numFmtId="0" fontId="0" fillId="0" borderId="28" xfId="0" applyBorder="1"/>
    <xf numFmtId="0" fontId="0" fillId="0" borderId="29" xfId="0" applyBorder="1" applyAlignment="1">
      <alignment horizontal="center" wrapText="1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wrapText="1"/>
    </xf>
    <xf numFmtId="43" fontId="1" fillId="3" borderId="29" xfId="1" applyFont="1" applyFill="1" applyBorder="1"/>
    <xf numFmtId="0" fontId="1" fillId="3" borderId="29" xfId="0" applyFont="1" applyFill="1" applyBorder="1"/>
    <xf numFmtId="2" fontId="1" fillId="3" borderId="29" xfId="0" applyNumberFormat="1" applyFont="1" applyFill="1" applyBorder="1"/>
    <xf numFmtId="2" fontId="1" fillId="3" borderId="30" xfId="0" applyNumberFormat="1" applyFont="1" applyFill="1" applyBorder="1"/>
    <xf numFmtId="43" fontId="0" fillId="4" borderId="31" xfId="1" applyFont="1" applyFill="1" applyBorder="1"/>
    <xf numFmtId="0" fontId="0" fillId="4" borderId="29" xfId="0" applyFill="1" applyBorder="1"/>
    <xf numFmtId="2" fontId="0" fillId="4" borderId="32" xfId="0" applyNumberFormat="1" applyFill="1" applyBorder="1"/>
    <xf numFmtId="43" fontId="0" fillId="5" borderId="28" xfId="1" applyFont="1" applyFill="1" applyBorder="1"/>
    <xf numFmtId="0" fontId="0" fillId="5" borderId="29" xfId="0" applyFill="1" applyBorder="1"/>
    <xf numFmtId="2" fontId="0" fillId="5" borderId="30" xfId="0" applyNumberFormat="1" applyFill="1" applyBorder="1"/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29" xfId="0" applyBorder="1"/>
    <xf numFmtId="0" fontId="0" fillId="0" borderId="28" xfId="0" applyBorder="1" applyAlignment="1">
      <alignment vertical="center"/>
    </xf>
    <xf numFmtId="43" fontId="0" fillId="4" borderId="30" xfId="1" applyFont="1" applyFill="1" applyBorder="1"/>
    <xf numFmtId="0" fontId="0" fillId="4" borderId="31" xfId="0" applyFill="1" applyBorder="1"/>
    <xf numFmtId="0" fontId="0" fillId="0" borderId="0" xfId="0" applyAlignment="1">
      <alignment wrapText="1"/>
    </xf>
    <xf numFmtId="0" fontId="1" fillId="0" borderId="0" xfId="0" applyFont="1"/>
    <xf numFmtId="43" fontId="0" fillId="4" borderId="7" xfId="1" applyFont="1" applyFill="1" applyBorder="1"/>
    <xf numFmtId="2" fontId="0" fillId="4" borderId="7" xfId="0" applyNumberFormat="1" applyFill="1" applyBorder="1"/>
    <xf numFmtId="43" fontId="0" fillId="5" borderId="7" xfId="1" applyFont="1" applyFill="1" applyBorder="1"/>
    <xf numFmtId="2" fontId="0" fillId="5" borderId="10" xfId="0" applyNumberFormat="1" applyFill="1" applyBorder="1"/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wrapText="1"/>
    </xf>
    <xf numFmtId="43" fontId="1" fillId="3" borderId="20" xfId="1" applyFont="1" applyFill="1" applyBorder="1"/>
    <xf numFmtId="0" fontId="1" fillId="3" borderId="20" xfId="0" applyFont="1" applyFill="1" applyBorder="1"/>
    <xf numFmtId="2" fontId="1" fillId="3" borderId="20" xfId="0" applyNumberFormat="1" applyFont="1" applyFill="1" applyBorder="1"/>
    <xf numFmtId="2" fontId="1" fillId="3" borderId="33" xfId="0" applyNumberFormat="1" applyFont="1" applyFill="1" applyBorder="1"/>
    <xf numFmtId="43" fontId="0" fillId="4" borderId="34" xfId="1" applyFont="1" applyFill="1" applyBorder="1"/>
    <xf numFmtId="0" fontId="0" fillId="4" borderId="20" xfId="0" applyFill="1" applyBorder="1"/>
    <xf numFmtId="2" fontId="0" fillId="4" borderId="35" xfId="0" applyNumberFormat="1" applyFill="1" applyBorder="1"/>
    <xf numFmtId="43" fontId="0" fillId="5" borderId="19" xfId="1" applyFont="1" applyFill="1" applyBorder="1"/>
    <xf numFmtId="0" fontId="0" fillId="5" borderId="20" xfId="0" applyFill="1" applyBorder="1"/>
    <xf numFmtId="2" fontId="0" fillId="5" borderId="35" xfId="0" applyNumberFormat="1" applyFill="1" applyBorder="1"/>
    <xf numFmtId="43" fontId="1" fillId="0" borderId="0" xfId="1" applyFont="1"/>
    <xf numFmtId="43" fontId="3" fillId="0" borderId="0" xfId="1" applyFont="1"/>
    <xf numFmtId="0" fontId="3" fillId="0" borderId="0" xfId="0" applyFont="1"/>
    <xf numFmtId="43" fontId="0" fillId="0" borderId="0" xfId="0" applyNumberFormat="1"/>
    <xf numFmtId="43" fontId="3" fillId="0" borderId="0" xfId="0" applyNumberFormat="1" applyFont="1"/>
    <xf numFmtId="0" fontId="0" fillId="3" borderId="13" xfId="0" applyFill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2" xfId="0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0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17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3" xfId="0" applyBorder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lisabetta\Temporary%20Internet%20Files\OLK7\OBJ_rev2.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/>
      <sheetData sheetId="1"/>
      <sheetData sheetId="2">
        <row r="2">
          <cell r="B2" t="str">
            <v>AREA 1 PROVA</v>
          </cell>
          <cell r="C2" t="str">
            <v>Nome e cognome</v>
          </cell>
          <cell r="E2" t="str">
            <v>SVIL</v>
          </cell>
        </row>
        <row r="3">
          <cell r="E3" t="str">
            <v>S</v>
          </cell>
        </row>
        <row r="4">
          <cell r="E4" t="str">
            <v>PROC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19"/>
  <sheetViews>
    <sheetView tabSelected="1" view="pageLayout" topLeftCell="E1" zoomScale="80" zoomScaleNormal="100" zoomScaleSheetLayoutView="110" zoomScalePageLayoutView="80" workbookViewId="0">
      <selection activeCell="Q15" sqref="Q15"/>
    </sheetView>
  </sheetViews>
  <sheetFormatPr defaultColWidth="8.85546875" defaultRowHeight="15"/>
  <cols>
    <col min="1" max="1" width="3.7109375" customWidth="1"/>
    <col min="2" max="2" width="14.42578125" customWidth="1"/>
    <col min="3" max="3" width="9.5703125" style="1" bestFit="1" customWidth="1"/>
    <col min="4" max="4" width="24.28515625" customWidth="1"/>
    <col min="5" max="5" width="22.140625" customWidth="1"/>
    <col min="6" max="6" width="23.140625" customWidth="1"/>
    <col min="7" max="7" width="13.28515625" style="124" bestFit="1" customWidth="1"/>
    <col min="8" max="8" width="12.5703125" style="124" bestFit="1" customWidth="1"/>
    <col min="9" max="9" width="14.5703125" customWidth="1"/>
    <col min="10" max="10" width="13.85546875" customWidth="1"/>
    <col min="11" max="11" width="17.7109375" customWidth="1"/>
    <col min="12" max="12" width="13.28515625" bestFit="1" customWidth="1"/>
    <col min="13" max="13" width="12.42578125" bestFit="1" customWidth="1"/>
    <col min="14" max="14" width="9" customWidth="1"/>
    <col min="15" max="15" width="13.28515625" bestFit="1" customWidth="1"/>
    <col min="16" max="16" width="12.42578125" bestFit="1" customWidth="1"/>
  </cols>
  <sheetData>
    <row r="1" spans="1:17" ht="15.75" thickBot="1">
      <c r="G1" s="2" t="s">
        <v>0</v>
      </c>
      <c r="H1" s="3">
        <v>546</v>
      </c>
      <c r="L1" s="2" t="s">
        <v>1</v>
      </c>
      <c r="M1" s="3">
        <v>552</v>
      </c>
      <c r="O1" s="2" t="s">
        <v>2</v>
      </c>
      <c r="P1" s="3">
        <v>554</v>
      </c>
    </row>
    <row r="2" spans="1:17" s="14" customFormat="1" ht="59.25" customHeight="1" thickBot="1">
      <c r="A2" s="128" t="s">
        <v>3</v>
      </c>
      <c r="B2" s="129"/>
      <c r="C2" s="4" t="s">
        <v>4</v>
      </c>
      <c r="D2" s="4" t="s">
        <v>5</v>
      </c>
      <c r="E2" s="4" t="s">
        <v>6</v>
      </c>
      <c r="F2" s="4" t="s">
        <v>7</v>
      </c>
      <c r="G2" s="5" t="s">
        <v>8</v>
      </c>
      <c r="H2" s="5" t="s">
        <v>9</v>
      </c>
      <c r="I2" s="6" t="s">
        <v>10</v>
      </c>
      <c r="J2" s="6" t="s">
        <v>11</v>
      </c>
      <c r="K2" s="7" t="s">
        <v>12</v>
      </c>
      <c r="L2" s="8" t="s">
        <v>8</v>
      </c>
      <c r="M2" s="9" t="s">
        <v>9</v>
      </c>
      <c r="N2" s="10">
        <v>2017</v>
      </c>
      <c r="O2" s="11" t="s">
        <v>8</v>
      </c>
      <c r="P2" s="12" t="s">
        <v>9</v>
      </c>
      <c r="Q2" s="13">
        <v>2018</v>
      </c>
    </row>
    <row r="3" spans="1:17" ht="44.25" customHeight="1" thickBot="1">
      <c r="A3" s="130">
        <v>1</v>
      </c>
      <c r="B3" s="133" t="s">
        <v>13</v>
      </c>
      <c r="C3" s="15">
        <v>1</v>
      </c>
      <c r="D3" s="16" t="s">
        <v>14</v>
      </c>
      <c r="E3" s="17" t="s">
        <v>15</v>
      </c>
      <c r="F3" s="17" t="s">
        <v>16</v>
      </c>
      <c r="G3" s="18">
        <v>976</v>
      </c>
      <c r="H3" s="19">
        <f>$H$1</f>
        <v>546</v>
      </c>
      <c r="I3" s="20">
        <f>G3/H3</f>
        <v>1.7875457875457876</v>
      </c>
      <c r="J3" s="19">
        <f>1871.07/598</f>
        <v>3.1288795986622073</v>
      </c>
      <c r="K3" s="21">
        <f>(J3-I3)/I3*100</f>
        <v>75.03773164647184</v>
      </c>
      <c r="L3" s="22">
        <v>800</v>
      </c>
      <c r="M3" s="23">
        <f>$M$1</f>
        <v>552</v>
      </c>
      <c r="N3" s="24">
        <f>L3/M3</f>
        <v>1.4492753623188406</v>
      </c>
      <c r="O3" s="25">
        <v>800</v>
      </c>
      <c r="P3" s="26">
        <f>$P$1</f>
        <v>554</v>
      </c>
      <c r="Q3" s="27">
        <f>O3/P3</f>
        <v>1.4440433212996391</v>
      </c>
    </row>
    <row r="4" spans="1:17" ht="33.75" customHeight="1" thickBot="1">
      <c r="A4" s="131"/>
      <c r="B4" s="134"/>
      <c r="C4" s="28">
        <v>2</v>
      </c>
      <c r="D4" s="29" t="s">
        <v>17</v>
      </c>
      <c r="E4" s="30" t="s">
        <v>15</v>
      </c>
      <c r="F4" s="17" t="s">
        <v>16</v>
      </c>
      <c r="G4" s="31">
        <v>128098</v>
      </c>
      <c r="H4" s="32">
        <f t="shared" ref="H4:H56" si="0">$H$1</f>
        <v>546</v>
      </c>
      <c r="I4" s="33">
        <f t="shared" ref="I4:I26" si="1">G4/H4</f>
        <v>234.61172161172161</v>
      </c>
      <c r="J4" s="19">
        <f>62800.02/598</f>
        <v>105.01675585284281</v>
      </c>
      <c r="K4" s="34">
        <f t="shared" ref="K4:K57" si="2">(J4-I4)/I4*100</f>
        <v>-55.238060941113702</v>
      </c>
      <c r="L4" s="35">
        <v>130450</v>
      </c>
      <c r="M4" s="36">
        <f t="shared" ref="M4:M56" si="3">$M$1</f>
        <v>552</v>
      </c>
      <c r="N4" s="37">
        <f t="shared" ref="N4:N57" si="4">L4/M4</f>
        <v>236.32246376811594</v>
      </c>
      <c r="O4" s="38">
        <v>130367</v>
      </c>
      <c r="P4" s="39">
        <f t="shared" ref="P4:P56" si="5">$P$1</f>
        <v>554</v>
      </c>
      <c r="Q4" s="40">
        <f t="shared" ref="Q4:Q57" si="6">O4/P4</f>
        <v>235.31949458483754</v>
      </c>
    </row>
    <row r="5" spans="1:17" ht="45">
      <c r="A5" s="131"/>
      <c r="B5" s="134"/>
      <c r="C5" s="136">
        <v>3</v>
      </c>
      <c r="D5" s="138" t="s">
        <v>18</v>
      </c>
      <c r="E5" s="30" t="s">
        <v>15</v>
      </c>
      <c r="F5" s="30" t="s">
        <v>16</v>
      </c>
      <c r="G5" s="31">
        <v>6023</v>
      </c>
      <c r="H5" s="32">
        <f t="shared" si="0"/>
        <v>546</v>
      </c>
      <c r="I5" s="33">
        <f t="shared" si="1"/>
        <v>11.031135531135531</v>
      </c>
      <c r="J5" s="19">
        <f>49175.67/598</f>
        <v>82.233561872909689</v>
      </c>
      <c r="K5" s="34">
        <f t="shared" si="2"/>
        <v>645.46778652845239</v>
      </c>
      <c r="L5" s="35">
        <v>9890</v>
      </c>
      <c r="M5" s="36">
        <f t="shared" si="3"/>
        <v>552</v>
      </c>
      <c r="N5" s="37">
        <f t="shared" si="4"/>
        <v>17.916666666666668</v>
      </c>
      <c r="O5" s="38">
        <v>9890</v>
      </c>
      <c r="P5" s="39">
        <f t="shared" si="5"/>
        <v>554</v>
      </c>
      <c r="Q5" s="40">
        <f t="shared" si="6"/>
        <v>17.851985559566788</v>
      </c>
    </row>
    <row r="6" spans="1:17" ht="30.75" thickBot="1">
      <c r="A6" s="131"/>
      <c r="B6" s="134"/>
      <c r="C6" s="137"/>
      <c r="D6" s="139"/>
      <c r="E6" s="41" t="s">
        <v>19</v>
      </c>
      <c r="F6" s="41" t="s">
        <v>19</v>
      </c>
      <c r="G6" s="31"/>
      <c r="H6" s="32"/>
      <c r="I6" s="33"/>
      <c r="J6" s="32"/>
      <c r="K6" s="34"/>
      <c r="L6" s="35"/>
      <c r="M6" s="36"/>
      <c r="N6" s="37"/>
      <c r="O6" s="38"/>
      <c r="P6" s="39"/>
      <c r="Q6" s="40"/>
    </row>
    <row r="7" spans="1:17" ht="45">
      <c r="A7" s="131"/>
      <c r="B7" s="134"/>
      <c r="C7" s="136">
        <v>4</v>
      </c>
      <c r="D7" s="141" t="s">
        <v>20</v>
      </c>
      <c r="E7" s="30" t="s">
        <v>15</v>
      </c>
      <c r="F7" s="30" t="s">
        <v>16</v>
      </c>
      <c r="G7" s="31">
        <v>17222</v>
      </c>
      <c r="H7" s="32">
        <f t="shared" si="0"/>
        <v>546</v>
      </c>
      <c r="I7" s="33">
        <f t="shared" si="1"/>
        <v>31.542124542124544</v>
      </c>
      <c r="J7" s="19">
        <f>40025.69/598</f>
        <v>66.932591973244158</v>
      </c>
      <c r="K7" s="34">
        <f t="shared" si="2"/>
        <v>112.20064578673387</v>
      </c>
      <c r="L7" s="35">
        <v>17222</v>
      </c>
      <c r="M7" s="36">
        <f t="shared" si="3"/>
        <v>552</v>
      </c>
      <c r="N7" s="37">
        <f t="shared" si="4"/>
        <v>31.19927536231884</v>
      </c>
      <c r="O7" s="38">
        <v>17222</v>
      </c>
      <c r="P7" s="39">
        <f t="shared" si="5"/>
        <v>554</v>
      </c>
      <c r="Q7" s="40">
        <f t="shared" si="6"/>
        <v>31.08664259927798</v>
      </c>
    </row>
    <row r="8" spans="1:17" ht="13.5" customHeight="1">
      <c r="A8" s="131"/>
      <c r="B8" s="134"/>
      <c r="C8" s="140"/>
      <c r="D8" s="142"/>
      <c r="E8" s="30" t="s">
        <v>21</v>
      </c>
      <c r="F8" s="30" t="s">
        <v>22</v>
      </c>
      <c r="G8" s="31">
        <v>302114.62</v>
      </c>
      <c r="H8" s="32">
        <v>598</v>
      </c>
      <c r="I8" s="33">
        <f t="shared" si="1"/>
        <v>505.20839464882943</v>
      </c>
      <c r="J8" s="32"/>
      <c r="K8" s="34">
        <f t="shared" si="2"/>
        <v>-100</v>
      </c>
      <c r="L8" s="35">
        <v>288987</v>
      </c>
      <c r="M8" s="36"/>
      <c r="N8" s="37" t="e">
        <f t="shared" si="4"/>
        <v>#DIV/0!</v>
      </c>
      <c r="O8" s="38">
        <v>285089</v>
      </c>
      <c r="P8" s="39"/>
      <c r="Q8" s="40" t="e">
        <f t="shared" si="6"/>
        <v>#DIV/0!</v>
      </c>
    </row>
    <row r="9" spans="1:17" ht="30.75" thickBot="1">
      <c r="A9" s="131"/>
      <c r="B9" s="134"/>
      <c r="C9" s="137"/>
      <c r="D9" s="143"/>
      <c r="E9" s="41" t="s">
        <v>19</v>
      </c>
      <c r="F9" s="30" t="s">
        <v>19</v>
      </c>
      <c r="G9" s="31"/>
      <c r="H9" s="32"/>
      <c r="I9" s="33"/>
      <c r="J9" s="32"/>
      <c r="K9" s="34"/>
      <c r="L9" s="35"/>
      <c r="M9" s="36"/>
      <c r="N9" s="37"/>
      <c r="O9" s="38"/>
      <c r="P9" s="39"/>
      <c r="Q9" s="40"/>
    </row>
    <row r="10" spans="1:17" ht="45">
      <c r="A10" s="131"/>
      <c r="B10" s="134"/>
      <c r="C10" s="136">
        <v>5</v>
      </c>
      <c r="D10" s="141" t="s">
        <v>23</v>
      </c>
      <c r="E10" s="30" t="s">
        <v>15</v>
      </c>
      <c r="F10" s="30" t="s">
        <v>16</v>
      </c>
      <c r="G10" s="31">
        <v>25260.48</v>
      </c>
      <c r="H10" s="32">
        <f t="shared" si="0"/>
        <v>546</v>
      </c>
      <c r="I10" s="33">
        <f t="shared" si="1"/>
        <v>46.264615384615382</v>
      </c>
      <c r="J10" s="19">
        <f>9225.47/598</f>
        <v>15.427207357859531</v>
      </c>
      <c r="K10" s="34">
        <f t="shared" si="2"/>
        <v>-66.654413465653448</v>
      </c>
      <c r="L10" s="35">
        <v>14718</v>
      </c>
      <c r="M10" s="36">
        <f t="shared" si="3"/>
        <v>552</v>
      </c>
      <c r="N10" s="37">
        <f t="shared" si="4"/>
        <v>26.663043478260871</v>
      </c>
      <c r="O10" s="38">
        <v>13331</v>
      </c>
      <c r="P10" s="39">
        <f t="shared" si="5"/>
        <v>554</v>
      </c>
      <c r="Q10" s="40">
        <f t="shared" si="6"/>
        <v>24.06317689530686</v>
      </c>
    </row>
    <row r="11" spans="1:17" ht="66.75" customHeight="1">
      <c r="A11" s="131"/>
      <c r="B11" s="134"/>
      <c r="C11" s="140"/>
      <c r="D11" s="142"/>
      <c r="E11" s="30" t="s">
        <v>24</v>
      </c>
      <c r="F11" s="30" t="s">
        <v>25</v>
      </c>
      <c r="G11" s="31"/>
      <c r="H11" s="32"/>
      <c r="I11" s="33" t="e">
        <f t="shared" si="1"/>
        <v>#DIV/0!</v>
      </c>
      <c r="J11" s="32"/>
      <c r="K11" s="34" t="e">
        <f t="shared" si="2"/>
        <v>#DIV/0!</v>
      </c>
      <c r="L11" s="35"/>
      <c r="M11" s="36"/>
      <c r="N11" s="37" t="e">
        <f t="shared" si="4"/>
        <v>#DIV/0!</v>
      </c>
      <c r="O11" s="38"/>
      <c r="P11" s="39"/>
      <c r="Q11" s="40" t="e">
        <f t="shared" si="6"/>
        <v>#DIV/0!</v>
      </c>
    </row>
    <row r="12" spans="1:17" ht="26.25" customHeight="1" thickBot="1">
      <c r="A12" s="131"/>
      <c r="B12" s="134"/>
      <c r="C12" s="137"/>
      <c r="D12" s="143"/>
      <c r="E12" s="41" t="s">
        <v>19</v>
      </c>
      <c r="F12" s="30" t="s">
        <v>19</v>
      </c>
      <c r="G12" s="31"/>
      <c r="H12" s="32"/>
      <c r="I12" s="33"/>
      <c r="J12" s="32"/>
      <c r="K12" s="34"/>
      <c r="L12" s="35"/>
      <c r="M12" s="36"/>
      <c r="N12" s="37"/>
      <c r="O12" s="38"/>
      <c r="P12" s="39"/>
      <c r="Q12" s="40"/>
    </row>
    <row r="13" spans="1:17" ht="45">
      <c r="A13" s="131"/>
      <c r="B13" s="134"/>
      <c r="C13" s="136">
        <v>6</v>
      </c>
      <c r="D13" s="144" t="s">
        <v>26</v>
      </c>
      <c r="E13" s="30" t="s">
        <v>15</v>
      </c>
      <c r="F13" s="30" t="s">
        <v>16</v>
      </c>
      <c r="G13" s="31">
        <v>11863.65</v>
      </c>
      <c r="H13" s="32">
        <f t="shared" si="0"/>
        <v>546</v>
      </c>
      <c r="I13" s="33">
        <f t="shared" si="1"/>
        <v>21.728296703296703</v>
      </c>
      <c r="J13" s="19">
        <f>41010.96/598</f>
        <v>68.580200668896325</v>
      </c>
      <c r="K13" s="34">
        <f t="shared" si="2"/>
        <v>215.62621592189072</v>
      </c>
      <c r="L13" s="35">
        <v>12036</v>
      </c>
      <c r="M13" s="36">
        <f t="shared" si="3"/>
        <v>552</v>
      </c>
      <c r="N13" s="37">
        <f t="shared" si="4"/>
        <v>21.804347826086957</v>
      </c>
      <c r="O13" s="38">
        <v>12036</v>
      </c>
      <c r="P13" s="39">
        <f t="shared" si="5"/>
        <v>554</v>
      </c>
      <c r="Q13" s="40">
        <f t="shared" si="6"/>
        <v>21.725631768953068</v>
      </c>
    </row>
    <row r="14" spans="1:17" ht="30">
      <c r="A14" s="131"/>
      <c r="B14" s="134"/>
      <c r="C14" s="140"/>
      <c r="D14" s="145"/>
      <c r="E14" s="30" t="s">
        <v>27</v>
      </c>
      <c r="F14" s="30" t="s">
        <v>27</v>
      </c>
      <c r="G14" s="31">
        <v>4403.1400000000003</v>
      </c>
      <c r="H14" s="32">
        <v>598</v>
      </c>
      <c r="I14" s="33"/>
      <c r="J14" s="32"/>
      <c r="K14" s="34" t="e">
        <f t="shared" si="2"/>
        <v>#DIV/0!</v>
      </c>
      <c r="L14" s="35">
        <v>2500</v>
      </c>
      <c r="M14" s="36"/>
      <c r="N14" s="37"/>
      <c r="O14" s="38">
        <v>4000</v>
      </c>
      <c r="P14" s="39"/>
      <c r="Q14" s="40"/>
    </row>
    <row r="15" spans="1:17" ht="30">
      <c r="A15" s="131"/>
      <c r="B15" s="134"/>
      <c r="C15" s="140"/>
      <c r="D15" s="145"/>
      <c r="E15" s="30" t="s">
        <v>28</v>
      </c>
      <c r="F15" s="30" t="s">
        <v>29</v>
      </c>
      <c r="G15" s="31">
        <v>10</v>
      </c>
      <c r="H15" s="32"/>
      <c r="I15" s="33"/>
      <c r="J15" s="32"/>
      <c r="K15" s="34" t="e">
        <f t="shared" si="2"/>
        <v>#DIV/0!</v>
      </c>
      <c r="L15" s="35"/>
      <c r="M15" s="36"/>
      <c r="N15" s="37"/>
      <c r="O15" s="38"/>
      <c r="P15" s="39"/>
      <c r="Q15" s="40"/>
    </row>
    <row r="16" spans="1:17" ht="30.75" thickBot="1">
      <c r="A16" s="131"/>
      <c r="B16" s="134"/>
      <c r="C16" s="137"/>
      <c r="D16" s="146"/>
      <c r="E16" s="41" t="s">
        <v>19</v>
      </c>
      <c r="F16" s="30" t="s">
        <v>19</v>
      </c>
      <c r="G16" s="31"/>
      <c r="H16" s="32"/>
      <c r="I16" s="33"/>
      <c r="J16" s="32"/>
      <c r="K16" s="34"/>
      <c r="L16" s="35"/>
      <c r="M16" s="36"/>
      <c r="N16" s="37"/>
      <c r="O16" s="38"/>
      <c r="P16" s="39"/>
      <c r="Q16" s="40"/>
    </row>
    <row r="17" spans="1:17" ht="45">
      <c r="A17" s="131"/>
      <c r="B17" s="134"/>
      <c r="C17" s="136">
        <v>7</v>
      </c>
      <c r="D17" s="138" t="s">
        <v>30</v>
      </c>
      <c r="E17" s="30" t="s">
        <v>15</v>
      </c>
      <c r="F17" s="30" t="s">
        <v>16</v>
      </c>
      <c r="G17" s="31">
        <v>8559.49</v>
      </c>
      <c r="H17" s="32">
        <f t="shared" si="0"/>
        <v>546</v>
      </c>
      <c r="I17" s="33">
        <f t="shared" si="1"/>
        <v>15.676721611721611</v>
      </c>
      <c r="J17" s="19">
        <f>5963.49/598</f>
        <v>9.9723913043478252</v>
      </c>
      <c r="K17" s="34">
        <f t="shared" si="2"/>
        <v>-36.387265454204481</v>
      </c>
      <c r="L17" s="35">
        <v>10568</v>
      </c>
      <c r="M17" s="36">
        <f t="shared" si="3"/>
        <v>552</v>
      </c>
      <c r="N17" s="37">
        <f t="shared" si="4"/>
        <v>19.144927536231883</v>
      </c>
      <c r="O17" s="38">
        <v>10568</v>
      </c>
      <c r="P17" s="39">
        <f t="shared" si="5"/>
        <v>554</v>
      </c>
      <c r="Q17" s="40">
        <f t="shared" si="6"/>
        <v>19.075812274368232</v>
      </c>
    </row>
    <row r="18" spans="1:17" ht="45">
      <c r="A18" s="131"/>
      <c r="B18" s="134"/>
      <c r="C18" s="140"/>
      <c r="D18" s="147"/>
      <c r="E18" s="30" t="s">
        <v>31</v>
      </c>
      <c r="F18" s="30" t="s">
        <v>32</v>
      </c>
      <c r="G18" s="31"/>
      <c r="H18" s="32"/>
      <c r="I18" s="33" t="e">
        <f t="shared" si="1"/>
        <v>#DIV/0!</v>
      </c>
      <c r="J18" s="32"/>
      <c r="K18" s="34" t="e">
        <f t="shared" si="2"/>
        <v>#DIV/0!</v>
      </c>
      <c r="L18" s="35"/>
      <c r="M18" s="36"/>
      <c r="N18" s="37" t="e">
        <f t="shared" si="4"/>
        <v>#DIV/0!</v>
      </c>
      <c r="O18" s="38"/>
      <c r="P18" s="39"/>
      <c r="Q18" s="40" t="e">
        <f t="shared" si="6"/>
        <v>#DIV/0!</v>
      </c>
    </row>
    <row r="19" spans="1:17" ht="30">
      <c r="A19" s="131"/>
      <c r="B19" s="134"/>
      <c r="C19" s="137"/>
      <c r="D19" s="139"/>
      <c r="E19" s="41" t="s">
        <v>19</v>
      </c>
      <c r="F19" s="30" t="s">
        <v>19</v>
      </c>
      <c r="G19" s="31"/>
      <c r="H19" s="32"/>
      <c r="I19" s="33"/>
      <c r="J19" s="32"/>
      <c r="K19" s="34"/>
      <c r="L19" s="35"/>
      <c r="M19" s="36"/>
      <c r="N19" s="37"/>
      <c r="O19" s="38"/>
      <c r="P19" s="39"/>
      <c r="Q19" s="40"/>
    </row>
    <row r="20" spans="1:17" ht="45">
      <c r="A20" s="131"/>
      <c r="B20" s="134"/>
      <c r="C20" s="136">
        <v>8</v>
      </c>
      <c r="D20" s="141" t="s">
        <v>33</v>
      </c>
      <c r="E20" s="30" t="s">
        <v>15</v>
      </c>
      <c r="F20" s="30" t="s">
        <v>16</v>
      </c>
      <c r="G20" s="31">
        <v>10403.14</v>
      </c>
      <c r="H20" s="32">
        <f t="shared" si="0"/>
        <v>546</v>
      </c>
      <c r="I20" s="33">
        <f t="shared" si="1"/>
        <v>19.053369963369963</v>
      </c>
      <c r="J20" s="32"/>
      <c r="K20" s="34">
        <f t="shared" si="2"/>
        <v>-100</v>
      </c>
      <c r="L20" s="35">
        <v>6500</v>
      </c>
      <c r="M20" s="36">
        <f t="shared" si="3"/>
        <v>552</v>
      </c>
      <c r="N20" s="37">
        <f t="shared" si="4"/>
        <v>11.77536231884058</v>
      </c>
      <c r="O20" s="38">
        <v>6500</v>
      </c>
      <c r="P20" s="39">
        <f t="shared" si="5"/>
        <v>554</v>
      </c>
      <c r="Q20" s="40">
        <f t="shared" si="6"/>
        <v>11.732851985559567</v>
      </c>
    </row>
    <row r="21" spans="1:17" ht="30">
      <c r="A21" s="131"/>
      <c r="B21" s="134"/>
      <c r="C21" s="140"/>
      <c r="D21" s="142"/>
      <c r="E21" s="30" t="s">
        <v>34</v>
      </c>
      <c r="F21" s="30" t="s">
        <v>35</v>
      </c>
      <c r="G21" s="31"/>
      <c r="H21" s="32"/>
      <c r="I21" s="33" t="e">
        <f t="shared" si="1"/>
        <v>#DIV/0!</v>
      </c>
      <c r="J21" s="32"/>
      <c r="K21" s="34" t="e">
        <f t="shared" si="2"/>
        <v>#DIV/0!</v>
      </c>
      <c r="L21" s="35"/>
      <c r="M21" s="36"/>
      <c r="N21" s="37" t="e">
        <f t="shared" si="4"/>
        <v>#DIV/0!</v>
      </c>
      <c r="O21" s="38"/>
      <c r="P21" s="39"/>
      <c r="Q21" s="40" t="e">
        <f t="shared" si="6"/>
        <v>#DIV/0!</v>
      </c>
    </row>
    <row r="22" spans="1:17" ht="30.75" thickBot="1">
      <c r="A22" s="131"/>
      <c r="B22" s="134"/>
      <c r="C22" s="137"/>
      <c r="D22" s="143"/>
      <c r="E22" s="41" t="s">
        <v>19</v>
      </c>
      <c r="F22" s="30" t="s">
        <v>19</v>
      </c>
      <c r="G22" s="31"/>
      <c r="H22" s="32"/>
      <c r="I22" s="33"/>
      <c r="J22" s="32"/>
      <c r="K22" s="34"/>
      <c r="L22" s="35"/>
      <c r="M22" s="36"/>
      <c r="N22" s="37"/>
      <c r="O22" s="38"/>
      <c r="P22" s="39"/>
      <c r="Q22" s="40"/>
    </row>
    <row r="23" spans="1:17" ht="45">
      <c r="A23" s="131"/>
      <c r="B23" s="134"/>
      <c r="C23" s="136">
        <v>11</v>
      </c>
      <c r="D23" s="144" t="s">
        <v>36</v>
      </c>
      <c r="E23" s="30" t="s">
        <v>15</v>
      </c>
      <c r="F23" s="30" t="s">
        <v>16</v>
      </c>
      <c r="G23" s="31">
        <v>5302.18</v>
      </c>
      <c r="H23" s="32">
        <f t="shared" si="0"/>
        <v>546</v>
      </c>
      <c r="I23" s="33">
        <f t="shared" si="1"/>
        <v>9.7109523809523814</v>
      </c>
      <c r="J23" s="19">
        <f>2620.07/598</f>
        <v>4.3813879598662213</v>
      </c>
      <c r="K23" s="34">
        <f t="shared" si="2"/>
        <v>-54.88199521542164</v>
      </c>
      <c r="L23" s="35">
        <v>100</v>
      </c>
      <c r="M23" s="36">
        <f t="shared" si="3"/>
        <v>552</v>
      </c>
      <c r="N23" s="37">
        <f t="shared" si="4"/>
        <v>0.18115942028985507</v>
      </c>
      <c r="O23" s="38">
        <v>100</v>
      </c>
      <c r="P23" s="39">
        <f t="shared" si="5"/>
        <v>554</v>
      </c>
      <c r="Q23" s="40">
        <f t="shared" si="6"/>
        <v>0.18050541516245489</v>
      </c>
    </row>
    <row r="24" spans="1:17" ht="30.75" thickBot="1">
      <c r="A24" s="132"/>
      <c r="B24" s="135"/>
      <c r="C24" s="148"/>
      <c r="D24" s="149"/>
      <c r="E24" s="42" t="s">
        <v>37</v>
      </c>
      <c r="F24" s="30" t="s">
        <v>38</v>
      </c>
      <c r="G24" s="43"/>
      <c r="H24" s="44"/>
      <c r="I24" s="45"/>
      <c r="J24" s="44"/>
      <c r="K24" s="46" t="e">
        <f t="shared" si="2"/>
        <v>#DIV/0!</v>
      </c>
      <c r="L24" s="47"/>
      <c r="M24" s="48"/>
      <c r="N24" s="49"/>
      <c r="O24" s="50"/>
      <c r="P24" s="51"/>
      <c r="Q24" s="52"/>
    </row>
    <row r="25" spans="1:17" ht="15.75" thickBot="1">
      <c r="A25" s="53"/>
      <c r="B25" s="53"/>
      <c r="C25" s="54"/>
      <c r="D25" s="53"/>
      <c r="E25" s="55"/>
      <c r="F25" s="53"/>
      <c r="G25" s="56"/>
      <c r="H25" s="57"/>
      <c r="I25" s="58"/>
      <c r="J25" s="57"/>
      <c r="K25" s="58"/>
      <c r="L25" s="59"/>
      <c r="N25" s="60"/>
      <c r="O25" s="59"/>
      <c r="Q25" s="60"/>
    </row>
    <row r="26" spans="1:17" ht="45">
      <c r="A26" s="130">
        <v>3</v>
      </c>
      <c r="B26" s="133" t="s">
        <v>39</v>
      </c>
      <c r="C26" s="150">
        <v>1</v>
      </c>
      <c r="D26" s="153" t="s">
        <v>40</v>
      </c>
      <c r="E26" s="17" t="s">
        <v>15</v>
      </c>
      <c r="F26" s="30" t="s">
        <v>16</v>
      </c>
      <c r="G26" s="61">
        <v>39876.35</v>
      </c>
      <c r="H26" s="19">
        <f t="shared" si="0"/>
        <v>546</v>
      </c>
      <c r="I26" s="62">
        <f t="shared" si="1"/>
        <v>73.033608058608053</v>
      </c>
      <c r="J26" s="19">
        <f>40464.54/598</f>
        <v>67.666454849498322</v>
      </c>
      <c r="K26" s="21">
        <f t="shared" si="2"/>
        <v>-7.3488813599386926</v>
      </c>
      <c r="L26" s="63">
        <v>40342</v>
      </c>
      <c r="M26" s="23">
        <f t="shared" si="3"/>
        <v>552</v>
      </c>
      <c r="N26" s="24">
        <f t="shared" si="4"/>
        <v>73.083333333333329</v>
      </c>
      <c r="O26" s="25">
        <v>40342</v>
      </c>
      <c r="P26" s="26">
        <f t="shared" si="5"/>
        <v>554</v>
      </c>
      <c r="Q26" s="27">
        <f t="shared" si="6"/>
        <v>72.819494584837543</v>
      </c>
    </row>
    <row r="27" spans="1:17">
      <c r="A27" s="131"/>
      <c r="B27" s="134"/>
      <c r="C27" s="140"/>
      <c r="D27" s="147"/>
      <c r="E27" s="30" t="s">
        <v>41</v>
      </c>
      <c r="F27" s="30" t="s">
        <v>42</v>
      </c>
      <c r="G27" s="64"/>
      <c r="H27" s="32"/>
      <c r="I27" s="33"/>
      <c r="J27" s="32"/>
      <c r="K27" s="34" t="e">
        <f t="shared" si="2"/>
        <v>#DIV/0!</v>
      </c>
      <c r="L27" s="65"/>
      <c r="M27" s="36"/>
      <c r="N27" s="37"/>
      <c r="O27" s="38"/>
      <c r="P27" s="39"/>
      <c r="Q27" s="40"/>
    </row>
    <row r="28" spans="1:17" ht="17.25" customHeight="1">
      <c r="A28" s="131"/>
      <c r="B28" s="134"/>
      <c r="C28" s="140"/>
      <c r="D28" s="147"/>
      <c r="E28" s="30" t="s">
        <v>43</v>
      </c>
      <c r="F28" s="30" t="s">
        <v>44</v>
      </c>
      <c r="G28" s="64"/>
      <c r="H28" s="32"/>
      <c r="I28" s="33" t="e">
        <f t="shared" ref="I28:I30" si="7">G28/H28</f>
        <v>#DIV/0!</v>
      </c>
      <c r="J28" s="32"/>
      <c r="K28" s="34" t="e">
        <f t="shared" si="2"/>
        <v>#DIV/0!</v>
      </c>
      <c r="L28" s="65"/>
      <c r="M28" s="36"/>
      <c r="N28" s="37" t="e">
        <f t="shared" si="4"/>
        <v>#DIV/0!</v>
      </c>
      <c r="O28" s="38"/>
      <c r="P28" s="39"/>
      <c r="Q28" s="40" t="e">
        <f t="shared" si="6"/>
        <v>#DIV/0!</v>
      </c>
    </row>
    <row r="29" spans="1:17" ht="30">
      <c r="A29" s="131"/>
      <c r="B29" s="134"/>
      <c r="C29" s="137"/>
      <c r="D29" s="139"/>
      <c r="E29" s="41" t="s">
        <v>19</v>
      </c>
      <c r="F29" s="30" t="s">
        <v>19</v>
      </c>
      <c r="G29" s="64"/>
      <c r="H29" s="32"/>
      <c r="I29" s="33"/>
      <c r="J29" s="32"/>
      <c r="K29" s="34"/>
      <c r="L29" s="65"/>
      <c r="M29" s="36"/>
      <c r="N29" s="37"/>
      <c r="O29" s="38"/>
      <c r="P29" s="39"/>
      <c r="Q29" s="40"/>
    </row>
    <row r="30" spans="1:17" ht="45">
      <c r="A30" s="131"/>
      <c r="B30" s="134"/>
      <c r="C30" s="136">
        <v>2</v>
      </c>
      <c r="D30" s="141" t="s">
        <v>45</v>
      </c>
      <c r="E30" s="30" t="s">
        <v>15</v>
      </c>
      <c r="F30" s="30" t="s">
        <v>16</v>
      </c>
      <c r="G30" s="31"/>
      <c r="H30" s="32">
        <f t="shared" si="0"/>
        <v>546</v>
      </c>
      <c r="I30" s="33">
        <f t="shared" si="7"/>
        <v>0</v>
      </c>
      <c r="J30" s="32"/>
      <c r="K30" s="34" t="e">
        <f t="shared" si="2"/>
        <v>#DIV/0!</v>
      </c>
      <c r="L30" s="65"/>
      <c r="M30" s="36">
        <f t="shared" si="3"/>
        <v>552</v>
      </c>
      <c r="N30" s="37">
        <f t="shared" si="4"/>
        <v>0</v>
      </c>
      <c r="O30" s="38"/>
      <c r="P30" s="39">
        <f t="shared" si="5"/>
        <v>554</v>
      </c>
      <c r="Q30" s="40">
        <f t="shared" si="6"/>
        <v>0</v>
      </c>
    </row>
    <row r="31" spans="1:17" ht="30.75" thickBot="1">
      <c r="A31" s="132"/>
      <c r="B31" s="135"/>
      <c r="C31" s="148"/>
      <c r="D31" s="152"/>
      <c r="E31" s="42" t="s">
        <v>46</v>
      </c>
      <c r="F31" s="30" t="s">
        <v>47</v>
      </c>
      <c r="G31" s="43"/>
      <c r="H31" s="44"/>
      <c r="I31" s="33"/>
      <c r="J31" s="44"/>
      <c r="K31" s="46" t="e">
        <f t="shared" si="2"/>
        <v>#DIV/0!</v>
      </c>
      <c r="L31" s="66"/>
      <c r="M31" s="48"/>
      <c r="N31" s="49"/>
      <c r="O31" s="50"/>
      <c r="P31" s="51"/>
      <c r="Q31" s="52"/>
    </row>
    <row r="32" spans="1:17" s="53" customFormat="1" ht="15.75" thickBot="1">
      <c r="C32" s="54"/>
      <c r="E32" s="55"/>
      <c r="F32" s="55"/>
      <c r="G32" s="56"/>
      <c r="H32" s="57"/>
      <c r="I32" s="58"/>
      <c r="J32" s="57"/>
      <c r="K32" s="58"/>
      <c r="L32" s="67"/>
      <c r="N32" s="68"/>
      <c r="O32" s="67"/>
      <c r="Q32" s="68"/>
    </row>
    <row r="33" spans="1:17" ht="45">
      <c r="A33" s="130">
        <v>4</v>
      </c>
      <c r="B33" s="133" t="s">
        <v>48</v>
      </c>
      <c r="C33" s="150">
        <v>1</v>
      </c>
      <c r="D33" s="151" t="s">
        <v>49</v>
      </c>
      <c r="E33" s="17" t="s">
        <v>15</v>
      </c>
      <c r="F33" s="30" t="s">
        <v>16</v>
      </c>
      <c r="G33" s="18">
        <v>29360.33</v>
      </c>
      <c r="H33" s="19">
        <f t="shared" si="0"/>
        <v>546</v>
      </c>
      <c r="I33" s="62">
        <f>G33/H33</f>
        <v>53.773498168498172</v>
      </c>
      <c r="J33" s="19">
        <f>3500/598</f>
        <v>5.8528428093645486</v>
      </c>
      <c r="K33" s="21">
        <f t="shared" si="2"/>
        <v>-89.115748447265261</v>
      </c>
      <c r="L33" s="63">
        <v>25314</v>
      </c>
      <c r="M33" s="23">
        <f t="shared" si="3"/>
        <v>552</v>
      </c>
      <c r="N33" s="24">
        <f t="shared" si="4"/>
        <v>45.858695652173914</v>
      </c>
      <c r="O33" s="25">
        <v>25286</v>
      </c>
      <c r="P33" s="26">
        <f t="shared" si="5"/>
        <v>554</v>
      </c>
      <c r="Q33" s="27">
        <f t="shared" si="6"/>
        <v>45.642599277978341</v>
      </c>
    </row>
    <row r="34" spans="1:17" ht="30">
      <c r="A34" s="131"/>
      <c r="B34" s="134"/>
      <c r="C34" s="140"/>
      <c r="D34" s="145"/>
      <c r="E34" s="30" t="s">
        <v>50</v>
      </c>
      <c r="F34" s="30" t="s">
        <v>51</v>
      </c>
      <c r="G34" s="31"/>
      <c r="H34" s="32"/>
      <c r="I34" s="33" t="e">
        <f>G34/H34</f>
        <v>#DIV/0!</v>
      </c>
      <c r="J34" s="32"/>
      <c r="K34" s="34" t="e">
        <f t="shared" si="2"/>
        <v>#DIV/0!</v>
      </c>
      <c r="L34" s="65"/>
      <c r="M34" s="36"/>
      <c r="N34" s="37" t="e">
        <f t="shared" si="4"/>
        <v>#DIV/0!</v>
      </c>
      <c r="O34" s="38"/>
      <c r="P34" s="39"/>
      <c r="Q34" s="40" t="e">
        <f t="shared" si="6"/>
        <v>#DIV/0!</v>
      </c>
    </row>
    <row r="35" spans="1:17" ht="30">
      <c r="A35" s="131"/>
      <c r="B35" s="134"/>
      <c r="C35" s="137"/>
      <c r="D35" s="146"/>
      <c r="E35" s="41" t="s">
        <v>19</v>
      </c>
      <c r="F35" s="30" t="s">
        <v>19</v>
      </c>
      <c r="G35" s="31"/>
      <c r="H35" s="32"/>
      <c r="I35" s="33"/>
      <c r="J35" s="32"/>
      <c r="K35" s="34"/>
      <c r="L35" s="65"/>
      <c r="M35" s="36"/>
      <c r="N35" s="37"/>
      <c r="O35" s="38"/>
      <c r="P35" s="39"/>
      <c r="Q35" s="40"/>
    </row>
    <row r="36" spans="1:17" ht="45">
      <c r="A36" s="131"/>
      <c r="B36" s="134"/>
      <c r="C36" s="136">
        <v>2</v>
      </c>
      <c r="D36" s="141" t="s">
        <v>52</v>
      </c>
      <c r="E36" s="30" t="s">
        <v>15</v>
      </c>
      <c r="F36" s="30" t="s">
        <v>16</v>
      </c>
      <c r="G36" s="31">
        <v>7551.19</v>
      </c>
      <c r="H36" s="32">
        <f t="shared" si="0"/>
        <v>546</v>
      </c>
      <c r="I36" s="33">
        <f t="shared" ref="I36:I42" si="8">G36/H36</f>
        <v>13.830018315018314</v>
      </c>
      <c r="J36" s="32">
        <f>20928.19/598</f>
        <v>34.996973244147156</v>
      </c>
      <c r="K36" s="34">
        <f t="shared" si="2"/>
        <v>153.05080909504792</v>
      </c>
      <c r="L36" s="65">
        <v>7680</v>
      </c>
      <c r="M36" s="36">
        <f t="shared" si="3"/>
        <v>552</v>
      </c>
      <c r="N36" s="37">
        <f t="shared" si="4"/>
        <v>13.913043478260869</v>
      </c>
      <c r="O36" s="38">
        <v>7680</v>
      </c>
      <c r="P36" s="39">
        <f t="shared" si="5"/>
        <v>554</v>
      </c>
      <c r="Q36" s="40">
        <f t="shared" si="6"/>
        <v>13.862815884476534</v>
      </c>
    </row>
    <row r="37" spans="1:17" ht="45">
      <c r="A37" s="131"/>
      <c r="B37" s="134"/>
      <c r="C37" s="140"/>
      <c r="D37" s="142"/>
      <c r="E37" s="30" t="s">
        <v>53</v>
      </c>
      <c r="F37" s="30" t="s">
        <v>54</v>
      </c>
      <c r="G37" s="31"/>
      <c r="H37" s="32"/>
      <c r="I37" s="33" t="e">
        <f t="shared" si="8"/>
        <v>#DIV/0!</v>
      </c>
      <c r="J37" s="32"/>
      <c r="K37" s="34" t="e">
        <f t="shared" si="2"/>
        <v>#DIV/0!</v>
      </c>
      <c r="L37" s="65"/>
      <c r="M37" s="36"/>
      <c r="N37" s="37" t="e">
        <f t="shared" si="4"/>
        <v>#DIV/0!</v>
      </c>
      <c r="O37" s="38"/>
      <c r="P37" s="39"/>
      <c r="Q37" s="40" t="e">
        <f t="shared" si="6"/>
        <v>#DIV/0!</v>
      </c>
    </row>
    <row r="38" spans="1:17" ht="30">
      <c r="A38" s="131"/>
      <c r="B38" s="134"/>
      <c r="C38" s="137"/>
      <c r="D38" s="143"/>
      <c r="E38" s="41" t="s">
        <v>19</v>
      </c>
      <c r="F38" s="30" t="s">
        <v>19</v>
      </c>
      <c r="G38" s="31"/>
      <c r="H38" s="32"/>
      <c r="I38" s="33"/>
      <c r="J38" s="32"/>
      <c r="K38" s="34"/>
      <c r="L38" s="65"/>
      <c r="M38" s="36"/>
      <c r="N38" s="37"/>
      <c r="O38" s="38"/>
      <c r="P38" s="39"/>
      <c r="Q38" s="40"/>
    </row>
    <row r="39" spans="1:17" ht="28.5" customHeight="1">
      <c r="A39" s="131"/>
      <c r="B39" s="134"/>
      <c r="C39" s="28">
        <v>4</v>
      </c>
      <c r="D39" s="29" t="s">
        <v>55</v>
      </c>
      <c r="E39" s="30" t="s">
        <v>15</v>
      </c>
      <c r="F39" s="30" t="s">
        <v>16</v>
      </c>
      <c r="G39" s="31">
        <v>0</v>
      </c>
      <c r="H39" s="32">
        <f t="shared" si="0"/>
        <v>546</v>
      </c>
      <c r="I39" s="33">
        <f t="shared" si="8"/>
        <v>0</v>
      </c>
      <c r="J39" s="32"/>
      <c r="K39" s="34" t="e">
        <f t="shared" si="2"/>
        <v>#DIV/0!</v>
      </c>
      <c r="L39" s="65"/>
      <c r="M39" s="36">
        <f t="shared" si="3"/>
        <v>552</v>
      </c>
      <c r="N39" s="37">
        <f t="shared" si="4"/>
        <v>0</v>
      </c>
      <c r="O39" s="38"/>
      <c r="P39" s="39">
        <f t="shared" si="5"/>
        <v>554</v>
      </c>
      <c r="Q39" s="40">
        <f t="shared" si="6"/>
        <v>0</v>
      </c>
    </row>
    <row r="40" spans="1:17" ht="31.5" customHeight="1">
      <c r="A40" s="131"/>
      <c r="B40" s="134"/>
      <c r="C40" s="136">
        <v>6</v>
      </c>
      <c r="D40" s="141" t="s">
        <v>56</v>
      </c>
      <c r="E40" s="30" t="s">
        <v>15</v>
      </c>
      <c r="F40" s="30" t="s">
        <v>16</v>
      </c>
      <c r="G40" s="64">
        <v>0</v>
      </c>
      <c r="H40" s="32">
        <f t="shared" si="0"/>
        <v>546</v>
      </c>
      <c r="I40" s="33">
        <f t="shared" si="8"/>
        <v>0</v>
      </c>
      <c r="J40" s="32">
        <f>22615.29/598</f>
        <v>37.81821070234114</v>
      </c>
      <c r="K40" s="34" t="e">
        <f t="shared" si="2"/>
        <v>#DIV/0!</v>
      </c>
      <c r="L40" s="65">
        <v>0</v>
      </c>
      <c r="M40" s="36">
        <f t="shared" si="3"/>
        <v>552</v>
      </c>
      <c r="N40" s="37">
        <f t="shared" si="4"/>
        <v>0</v>
      </c>
      <c r="O40" s="38">
        <v>0</v>
      </c>
      <c r="P40" s="39">
        <f t="shared" si="5"/>
        <v>554</v>
      </c>
      <c r="Q40" s="40">
        <f t="shared" si="6"/>
        <v>0</v>
      </c>
    </row>
    <row r="41" spans="1:17" ht="33" customHeight="1">
      <c r="A41" s="131"/>
      <c r="B41" s="134"/>
      <c r="C41" s="140"/>
      <c r="D41" s="142"/>
      <c r="E41" s="30" t="s">
        <v>57</v>
      </c>
      <c r="F41" s="30" t="s">
        <v>58</v>
      </c>
      <c r="G41" s="64"/>
      <c r="H41" s="32"/>
      <c r="I41" s="33" t="e">
        <f t="shared" si="8"/>
        <v>#DIV/0!</v>
      </c>
      <c r="J41" s="32"/>
      <c r="K41" s="34" t="e">
        <f t="shared" si="2"/>
        <v>#DIV/0!</v>
      </c>
      <c r="L41" s="65"/>
      <c r="M41" s="36"/>
      <c r="N41" s="37" t="e">
        <f t="shared" si="4"/>
        <v>#DIV/0!</v>
      </c>
      <c r="O41" s="38"/>
      <c r="P41" s="39"/>
      <c r="Q41" s="40" t="e">
        <f t="shared" si="6"/>
        <v>#DIV/0!</v>
      </c>
    </row>
    <row r="42" spans="1:17" ht="45">
      <c r="A42" s="131"/>
      <c r="B42" s="134"/>
      <c r="C42" s="140"/>
      <c r="D42" s="142"/>
      <c r="E42" s="30" t="s">
        <v>59</v>
      </c>
      <c r="F42" s="30" t="s">
        <v>60</v>
      </c>
      <c r="G42" s="64"/>
      <c r="H42" s="32"/>
      <c r="I42" s="33" t="e">
        <f t="shared" si="8"/>
        <v>#DIV/0!</v>
      </c>
      <c r="J42" s="32"/>
      <c r="K42" s="34" t="e">
        <f t="shared" si="2"/>
        <v>#DIV/0!</v>
      </c>
      <c r="L42" s="65"/>
      <c r="M42" s="36"/>
      <c r="N42" s="37" t="e">
        <f t="shared" si="4"/>
        <v>#DIV/0!</v>
      </c>
      <c r="O42" s="38"/>
      <c r="P42" s="39"/>
      <c r="Q42" s="40" t="e">
        <f t="shared" si="6"/>
        <v>#DIV/0!</v>
      </c>
    </row>
    <row r="43" spans="1:17" ht="30.75" thickBot="1">
      <c r="A43" s="132"/>
      <c r="B43" s="135"/>
      <c r="C43" s="148"/>
      <c r="D43" s="152"/>
      <c r="E43" s="69" t="s">
        <v>19</v>
      </c>
      <c r="F43" s="30" t="s">
        <v>19</v>
      </c>
      <c r="G43" s="70"/>
      <c r="H43" s="44"/>
      <c r="I43" s="33"/>
      <c r="J43" s="44"/>
      <c r="K43" s="46" t="e">
        <f t="shared" si="2"/>
        <v>#DIV/0!</v>
      </c>
      <c r="L43" s="66"/>
      <c r="M43" s="48"/>
      <c r="N43" s="49"/>
      <c r="O43" s="50"/>
      <c r="P43" s="51"/>
      <c r="Q43" s="52"/>
    </row>
    <row r="44" spans="1:17" s="53" customFormat="1" ht="15.75" thickBot="1">
      <c r="C44" s="54"/>
      <c r="E44" s="71"/>
      <c r="G44" s="72"/>
      <c r="H44" s="57"/>
      <c r="I44" s="58"/>
      <c r="J44" s="57"/>
      <c r="K44" s="58"/>
      <c r="L44" s="67"/>
      <c r="N44" s="68"/>
      <c r="O44" s="67"/>
      <c r="Q44" s="68"/>
    </row>
    <row r="45" spans="1:17" ht="45">
      <c r="A45" s="130">
        <v>5</v>
      </c>
      <c r="B45" s="133" t="s">
        <v>61</v>
      </c>
      <c r="C45" s="15">
        <v>1</v>
      </c>
      <c r="D45" s="17" t="s">
        <v>62</v>
      </c>
      <c r="E45" s="17" t="s">
        <v>15</v>
      </c>
      <c r="F45" s="17" t="s">
        <v>16</v>
      </c>
      <c r="G45" s="18">
        <v>0</v>
      </c>
      <c r="H45" s="19">
        <f t="shared" si="0"/>
        <v>546</v>
      </c>
      <c r="I45" s="62">
        <f>G45/H45</f>
        <v>0</v>
      </c>
      <c r="J45" s="19"/>
      <c r="K45" s="21" t="e">
        <f t="shared" si="2"/>
        <v>#DIV/0!</v>
      </c>
      <c r="L45" s="63"/>
      <c r="M45" s="23">
        <f t="shared" si="3"/>
        <v>552</v>
      </c>
      <c r="N45" s="24">
        <f t="shared" si="4"/>
        <v>0</v>
      </c>
      <c r="O45" s="25"/>
      <c r="P45" s="26">
        <f t="shared" si="5"/>
        <v>554</v>
      </c>
      <c r="Q45" s="27">
        <f t="shared" si="6"/>
        <v>0</v>
      </c>
    </row>
    <row r="46" spans="1:17" ht="45">
      <c r="A46" s="131"/>
      <c r="B46" s="134"/>
      <c r="C46" s="136">
        <v>2</v>
      </c>
      <c r="D46" s="141" t="s">
        <v>63</v>
      </c>
      <c r="E46" s="30" t="s">
        <v>15</v>
      </c>
      <c r="F46" s="30" t="s">
        <v>16</v>
      </c>
      <c r="G46" s="31"/>
      <c r="H46" s="32">
        <f t="shared" si="0"/>
        <v>546</v>
      </c>
      <c r="I46" s="33">
        <f>G46/H46</f>
        <v>0</v>
      </c>
      <c r="J46" s="32">
        <f>2939.72/598</f>
        <v>4.9159197324414716</v>
      </c>
      <c r="K46" s="34" t="e">
        <f t="shared" si="2"/>
        <v>#DIV/0!</v>
      </c>
      <c r="L46" s="65">
        <v>0</v>
      </c>
      <c r="M46" s="36">
        <f t="shared" si="3"/>
        <v>552</v>
      </c>
      <c r="N46" s="37">
        <f t="shared" si="4"/>
        <v>0</v>
      </c>
      <c r="O46" s="38">
        <v>0</v>
      </c>
      <c r="P46" s="39">
        <f t="shared" si="5"/>
        <v>554</v>
      </c>
      <c r="Q46" s="40">
        <f t="shared" si="6"/>
        <v>0</v>
      </c>
    </row>
    <row r="47" spans="1:17" ht="33" customHeight="1" thickBot="1">
      <c r="A47" s="132"/>
      <c r="B47" s="135"/>
      <c r="C47" s="148"/>
      <c r="D47" s="152"/>
      <c r="E47" s="69" t="s">
        <v>19</v>
      </c>
      <c r="F47" s="42" t="s">
        <v>19</v>
      </c>
      <c r="G47" s="43"/>
      <c r="H47" s="44"/>
      <c r="I47" s="33"/>
      <c r="J47" s="44"/>
      <c r="K47" s="46"/>
      <c r="L47" s="66"/>
      <c r="M47" s="48"/>
      <c r="N47" s="49"/>
      <c r="O47" s="50"/>
      <c r="P47" s="51"/>
      <c r="Q47" s="52"/>
    </row>
    <row r="48" spans="1:17" s="53" customFormat="1" ht="15.75" thickBot="1">
      <c r="C48" s="54"/>
      <c r="E48" s="71"/>
      <c r="F48" s="55"/>
      <c r="G48" s="56"/>
      <c r="H48" s="57"/>
      <c r="I48" s="58"/>
      <c r="J48" s="57"/>
      <c r="K48" s="58"/>
      <c r="L48" s="67"/>
      <c r="N48" s="68"/>
      <c r="O48" s="67"/>
      <c r="P48" s="53">
        <f t="shared" si="5"/>
        <v>554</v>
      </c>
      <c r="Q48" s="68"/>
    </row>
    <row r="49" spans="1:17" ht="45">
      <c r="A49" s="130">
        <v>6</v>
      </c>
      <c r="B49" s="133" t="s">
        <v>64</v>
      </c>
      <c r="C49" s="150">
        <v>1</v>
      </c>
      <c r="D49" s="151" t="s">
        <v>65</v>
      </c>
      <c r="E49" s="17" t="s">
        <v>15</v>
      </c>
      <c r="F49" s="17" t="s">
        <v>16</v>
      </c>
      <c r="G49" s="18">
        <v>3374</v>
      </c>
      <c r="H49" s="19">
        <f t="shared" si="0"/>
        <v>546</v>
      </c>
      <c r="I49" s="62">
        <f>G49/H49</f>
        <v>6.1794871794871797</v>
      </c>
      <c r="J49" s="19">
        <f>1238.4/598</f>
        <v>2.0709030100334451</v>
      </c>
      <c r="K49" s="21">
        <f t="shared" si="2"/>
        <v>-66.487461663359198</v>
      </c>
      <c r="L49" s="63">
        <v>7596</v>
      </c>
      <c r="M49" s="23">
        <f t="shared" si="3"/>
        <v>552</v>
      </c>
      <c r="N49" s="24">
        <f t="shared" si="4"/>
        <v>13.760869565217391</v>
      </c>
      <c r="O49" s="25">
        <v>7409</v>
      </c>
      <c r="P49" s="26">
        <f t="shared" si="5"/>
        <v>554</v>
      </c>
      <c r="Q49" s="27">
        <f t="shared" si="6"/>
        <v>13.373646209386282</v>
      </c>
    </row>
    <row r="50" spans="1:17" ht="30">
      <c r="A50" s="131"/>
      <c r="B50" s="134"/>
      <c r="C50" s="137"/>
      <c r="D50" s="146"/>
      <c r="E50" s="41" t="s">
        <v>19</v>
      </c>
      <c r="F50" s="30" t="s">
        <v>19</v>
      </c>
      <c r="G50" s="31"/>
      <c r="H50" s="32"/>
      <c r="I50" s="33"/>
      <c r="J50" s="32"/>
      <c r="K50" s="34"/>
      <c r="L50" s="65"/>
      <c r="M50" s="36"/>
      <c r="N50" s="37"/>
      <c r="O50" s="38"/>
      <c r="P50" s="39"/>
      <c r="Q50" s="40"/>
    </row>
    <row r="51" spans="1:17" ht="45">
      <c r="A51" s="131"/>
      <c r="B51" s="134"/>
      <c r="C51" s="136">
        <v>2</v>
      </c>
      <c r="D51" s="154" t="s">
        <v>66</v>
      </c>
      <c r="E51" s="30" t="s">
        <v>15</v>
      </c>
      <c r="F51" s="30" t="s">
        <v>16</v>
      </c>
      <c r="G51" s="31">
        <v>0</v>
      </c>
      <c r="H51" s="32">
        <f t="shared" si="0"/>
        <v>546</v>
      </c>
      <c r="I51" s="33">
        <f t="shared" ref="I51:I107" si="9">G51/H51</f>
        <v>0</v>
      </c>
      <c r="J51" s="32"/>
      <c r="K51" s="34" t="e">
        <f t="shared" si="2"/>
        <v>#DIV/0!</v>
      </c>
      <c r="L51" s="65"/>
      <c r="M51" s="36">
        <f t="shared" si="3"/>
        <v>552</v>
      </c>
      <c r="N51" s="37">
        <f t="shared" si="4"/>
        <v>0</v>
      </c>
      <c r="O51" s="38"/>
      <c r="P51" s="39">
        <f t="shared" si="5"/>
        <v>554</v>
      </c>
      <c r="Q51" s="40">
        <f t="shared" si="6"/>
        <v>0</v>
      </c>
    </row>
    <row r="52" spans="1:17" ht="30.75" thickBot="1">
      <c r="A52" s="132"/>
      <c r="B52" s="135"/>
      <c r="C52" s="148"/>
      <c r="D52" s="155"/>
      <c r="E52" s="69" t="s">
        <v>19</v>
      </c>
      <c r="F52" s="42" t="s">
        <v>19</v>
      </c>
      <c r="G52" s="43"/>
      <c r="H52" s="44"/>
      <c r="I52" s="45"/>
      <c r="J52" s="44"/>
      <c r="K52" s="46"/>
      <c r="L52" s="66"/>
      <c r="M52" s="48"/>
      <c r="N52" s="49"/>
      <c r="O52" s="50"/>
      <c r="P52" s="51"/>
      <c r="Q52" s="52"/>
    </row>
    <row r="53" spans="1:17" s="53" customFormat="1" ht="15.75" thickBot="1">
      <c r="C53" s="54"/>
      <c r="E53" s="71"/>
      <c r="F53" s="55"/>
      <c r="G53" s="56"/>
      <c r="H53" s="57"/>
      <c r="I53" s="58"/>
      <c r="J53" s="57"/>
      <c r="K53" s="58"/>
      <c r="L53" s="67"/>
      <c r="N53" s="68"/>
      <c r="O53" s="67"/>
      <c r="Q53" s="68"/>
    </row>
    <row r="54" spans="1:17" ht="45">
      <c r="A54" s="156">
        <v>8</v>
      </c>
      <c r="B54" s="133" t="s">
        <v>67</v>
      </c>
      <c r="C54" s="150">
        <v>1</v>
      </c>
      <c r="D54" s="151" t="s">
        <v>68</v>
      </c>
      <c r="E54" s="17" t="s">
        <v>15</v>
      </c>
      <c r="F54" s="17" t="s">
        <v>16</v>
      </c>
      <c r="G54" s="18">
        <v>0</v>
      </c>
      <c r="H54" s="19">
        <f t="shared" si="0"/>
        <v>546</v>
      </c>
      <c r="I54" s="62">
        <f t="shared" si="9"/>
        <v>0</v>
      </c>
      <c r="J54" s="19">
        <f>3123.3/598</f>
        <v>5.2229096989966557</v>
      </c>
      <c r="K54" s="21" t="e">
        <f t="shared" si="2"/>
        <v>#DIV/0!</v>
      </c>
      <c r="L54" s="63">
        <v>0</v>
      </c>
      <c r="M54" s="23">
        <f t="shared" si="3"/>
        <v>552</v>
      </c>
      <c r="N54" s="24">
        <f t="shared" si="4"/>
        <v>0</v>
      </c>
      <c r="O54" s="25">
        <v>0</v>
      </c>
      <c r="P54" s="26">
        <f t="shared" si="5"/>
        <v>554</v>
      </c>
      <c r="Q54" s="27">
        <f t="shared" si="6"/>
        <v>0</v>
      </c>
    </row>
    <row r="55" spans="1:17" ht="30">
      <c r="A55" s="157"/>
      <c r="B55" s="134"/>
      <c r="C55" s="137"/>
      <c r="D55" s="146"/>
      <c r="E55" s="41" t="s">
        <v>19</v>
      </c>
      <c r="F55" s="30" t="s">
        <v>19</v>
      </c>
      <c r="G55" s="31"/>
      <c r="H55" s="32"/>
      <c r="I55" s="33"/>
      <c r="J55" s="32"/>
      <c r="K55" s="34"/>
      <c r="L55" s="65"/>
      <c r="M55" s="36"/>
      <c r="N55" s="37"/>
      <c r="O55" s="38"/>
      <c r="P55" s="39"/>
      <c r="Q55" s="40"/>
    </row>
    <row r="56" spans="1:17" ht="30" customHeight="1">
      <c r="A56" s="157"/>
      <c r="B56" s="134"/>
      <c r="C56" s="136">
        <v>2</v>
      </c>
      <c r="D56" s="138" t="s">
        <v>69</v>
      </c>
      <c r="E56" s="30" t="s">
        <v>15</v>
      </c>
      <c r="F56" s="30" t="s">
        <v>16</v>
      </c>
      <c r="G56" s="31">
        <v>0</v>
      </c>
      <c r="H56" s="32">
        <f t="shared" si="0"/>
        <v>546</v>
      </c>
      <c r="I56" s="33">
        <f t="shared" si="9"/>
        <v>0</v>
      </c>
      <c r="J56" s="32"/>
      <c r="K56" s="34" t="e">
        <f t="shared" si="2"/>
        <v>#DIV/0!</v>
      </c>
      <c r="L56" s="65"/>
      <c r="M56" s="36">
        <f t="shared" si="3"/>
        <v>552</v>
      </c>
      <c r="N56" s="37">
        <f t="shared" si="4"/>
        <v>0</v>
      </c>
      <c r="O56" s="38"/>
      <c r="P56" s="39">
        <f t="shared" si="5"/>
        <v>554</v>
      </c>
      <c r="Q56" s="40">
        <f t="shared" si="6"/>
        <v>0</v>
      </c>
    </row>
    <row r="57" spans="1:17" ht="31.5" customHeight="1">
      <c r="A57" s="157"/>
      <c r="B57" s="134"/>
      <c r="C57" s="140"/>
      <c r="D57" s="147"/>
      <c r="E57" s="41" t="s">
        <v>70</v>
      </c>
      <c r="F57" s="30" t="s">
        <v>71</v>
      </c>
      <c r="G57" s="31"/>
      <c r="H57" s="32"/>
      <c r="I57" s="33" t="e">
        <f t="shared" si="9"/>
        <v>#DIV/0!</v>
      </c>
      <c r="J57" s="32"/>
      <c r="K57" s="34" t="e">
        <f t="shared" si="2"/>
        <v>#DIV/0!</v>
      </c>
      <c r="L57" s="65"/>
      <c r="M57" s="36"/>
      <c r="N57" s="37" t="e">
        <f t="shared" si="4"/>
        <v>#DIV/0!</v>
      </c>
      <c r="O57" s="38"/>
      <c r="P57" s="39"/>
      <c r="Q57" s="40" t="e">
        <f t="shared" si="6"/>
        <v>#DIV/0!</v>
      </c>
    </row>
    <row r="58" spans="1:17" ht="30.75" thickBot="1">
      <c r="A58" s="158"/>
      <c r="B58" s="135"/>
      <c r="C58" s="148"/>
      <c r="D58" s="159"/>
      <c r="E58" s="69" t="s">
        <v>19</v>
      </c>
      <c r="F58" s="42" t="s">
        <v>19</v>
      </c>
      <c r="G58" s="43"/>
      <c r="H58" s="44"/>
      <c r="I58" s="45"/>
      <c r="J58" s="44"/>
      <c r="K58" s="46"/>
      <c r="L58" s="66"/>
      <c r="M58" s="48"/>
      <c r="N58" s="49"/>
      <c r="O58" s="50"/>
      <c r="P58" s="51"/>
      <c r="Q58" s="52"/>
    </row>
    <row r="59" spans="1:17" s="53" customFormat="1" ht="15.75" thickBot="1">
      <c r="C59" s="54"/>
      <c r="D59" s="55"/>
      <c r="E59" s="71"/>
      <c r="F59" s="55"/>
      <c r="G59" s="56"/>
      <c r="H59" s="57"/>
      <c r="I59" s="58"/>
      <c r="J59" s="57"/>
      <c r="K59" s="58"/>
      <c r="L59" s="67"/>
      <c r="N59" s="68"/>
      <c r="O59" s="67"/>
      <c r="Q59" s="68"/>
    </row>
    <row r="60" spans="1:17" ht="45">
      <c r="A60" s="130">
        <v>9</v>
      </c>
      <c r="B60" s="133" t="s">
        <v>72</v>
      </c>
      <c r="C60" s="15">
        <v>1</v>
      </c>
      <c r="D60" s="16" t="s">
        <v>73</v>
      </c>
      <c r="E60" s="17" t="s">
        <v>15</v>
      </c>
      <c r="F60" s="17" t="s">
        <v>16</v>
      </c>
      <c r="G60" s="18"/>
      <c r="H60" s="19">
        <f t="shared" ref="H60:H114" si="10">$H$1</f>
        <v>546</v>
      </c>
      <c r="I60" s="62">
        <f t="shared" si="9"/>
        <v>0</v>
      </c>
      <c r="J60" s="19"/>
      <c r="K60" s="21" t="e">
        <f t="shared" ref="K60:K109" si="11">(J60-I60)/I60*100</f>
        <v>#DIV/0!</v>
      </c>
      <c r="L60" s="63"/>
      <c r="M60" s="23">
        <f t="shared" ref="M60:M114" si="12">$M$1</f>
        <v>552</v>
      </c>
      <c r="N60" s="24">
        <f t="shared" ref="N60:Q109" si="13">L60/M60</f>
        <v>0</v>
      </c>
      <c r="O60" s="25"/>
      <c r="P60" s="26">
        <f t="shared" ref="P60:P114" si="14">$P$1</f>
        <v>554</v>
      </c>
      <c r="Q60" s="27">
        <f t="shared" ref="Q60:Q109" si="15">O60/P60</f>
        <v>0</v>
      </c>
    </row>
    <row r="61" spans="1:17" ht="15" customHeight="1">
      <c r="A61" s="131"/>
      <c r="B61" s="134"/>
      <c r="C61" s="136">
        <v>2</v>
      </c>
      <c r="D61" s="160" t="s">
        <v>74</v>
      </c>
      <c r="E61" s="30" t="s">
        <v>15</v>
      </c>
      <c r="F61" s="30" t="s">
        <v>16</v>
      </c>
      <c r="G61" s="31"/>
      <c r="H61" s="32">
        <f t="shared" si="10"/>
        <v>546</v>
      </c>
      <c r="I61" s="33">
        <f t="shared" si="9"/>
        <v>0</v>
      </c>
      <c r="J61" s="32"/>
      <c r="K61" s="34" t="e">
        <f t="shared" si="11"/>
        <v>#DIV/0!</v>
      </c>
      <c r="L61" s="65"/>
      <c r="M61" s="36">
        <f t="shared" si="12"/>
        <v>552</v>
      </c>
      <c r="N61" s="37">
        <f t="shared" si="13"/>
        <v>0</v>
      </c>
      <c r="O61" s="38"/>
      <c r="P61" s="39">
        <f t="shared" si="14"/>
        <v>554</v>
      </c>
      <c r="Q61" s="40">
        <f t="shared" si="15"/>
        <v>0</v>
      </c>
    </row>
    <row r="62" spans="1:17" ht="30">
      <c r="A62" s="131"/>
      <c r="B62" s="134"/>
      <c r="C62" s="140"/>
      <c r="D62" s="161"/>
      <c r="E62" s="30" t="s">
        <v>75</v>
      </c>
      <c r="F62" s="30" t="s">
        <v>76</v>
      </c>
      <c r="G62" s="31">
        <v>7500</v>
      </c>
      <c r="H62" s="32"/>
      <c r="I62" s="33" t="e">
        <f t="shared" si="9"/>
        <v>#DIV/0!</v>
      </c>
      <c r="J62" s="32">
        <f>1174.2</f>
        <v>1174.2</v>
      </c>
      <c r="K62" s="34" t="e">
        <f t="shared" si="11"/>
        <v>#DIV/0!</v>
      </c>
      <c r="L62" s="65">
        <v>7500</v>
      </c>
      <c r="M62" s="36"/>
      <c r="N62" s="37" t="e">
        <f t="shared" si="13"/>
        <v>#DIV/0!</v>
      </c>
      <c r="O62" s="38">
        <v>7500</v>
      </c>
      <c r="P62" s="39"/>
      <c r="Q62" s="40" t="e">
        <f t="shared" si="15"/>
        <v>#DIV/0!</v>
      </c>
    </row>
    <row r="63" spans="1:17" ht="30">
      <c r="A63" s="131"/>
      <c r="B63" s="134"/>
      <c r="C63" s="137"/>
      <c r="D63" s="162"/>
      <c r="E63" s="41" t="s">
        <v>19</v>
      </c>
      <c r="F63" s="30" t="s">
        <v>19</v>
      </c>
      <c r="G63" s="31"/>
      <c r="H63" s="32"/>
      <c r="I63" s="33"/>
      <c r="J63" s="32"/>
      <c r="K63" s="34"/>
      <c r="L63" s="65"/>
      <c r="M63" s="36"/>
      <c r="N63" s="37"/>
      <c r="O63" s="38"/>
      <c r="P63" s="39"/>
      <c r="Q63" s="40"/>
    </row>
    <row r="64" spans="1:17" ht="45">
      <c r="A64" s="131"/>
      <c r="B64" s="134"/>
      <c r="C64" s="136">
        <v>3</v>
      </c>
      <c r="D64" s="144" t="s">
        <v>77</v>
      </c>
      <c r="E64" s="30" t="s">
        <v>15</v>
      </c>
      <c r="F64" s="30" t="s">
        <v>16</v>
      </c>
      <c r="G64" s="31">
        <v>57824.3</v>
      </c>
      <c r="H64" s="32">
        <f t="shared" si="10"/>
        <v>546</v>
      </c>
      <c r="I64" s="33">
        <f t="shared" si="9"/>
        <v>105.90531135531135</v>
      </c>
      <c r="J64" s="32">
        <f>65669.9/598</f>
        <v>109.8158862876254</v>
      </c>
      <c r="K64" s="34">
        <f t="shared" si="11"/>
        <v>3.6925201222383506</v>
      </c>
      <c r="L64" s="65">
        <v>59000</v>
      </c>
      <c r="M64" s="36">
        <f t="shared" si="12"/>
        <v>552</v>
      </c>
      <c r="N64" s="37">
        <f t="shared" si="13"/>
        <v>106.8840579710145</v>
      </c>
      <c r="O64" s="38">
        <v>59000</v>
      </c>
      <c r="P64" s="39">
        <f t="shared" si="14"/>
        <v>554</v>
      </c>
      <c r="Q64" s="40">
        <f t="shared" si="15"/>
        <v>106.49819494584838</v>
      </c>
    </row>
    <row r="65" spans="1:17" ht="45">
      <c r="A65" s="131"/>
      <c r="B65" s="134"/>
      <c r="C65" s="140"/>
      <c r="D65" s="145"/>
      <c r="E65" s="30" t="s">
        <v>78</v>
      </c>
      <c r="F65" s="30" t="s">
        <v>79</v>
      </c>
      <c r="G65" s="31"/>
      <c r="H65" s="32"/>
      <c r="I65" s="33" t="e">
        <f t="shared" si="9"/>
        <v>#DIV/0!</v>
      </c>
      <c r="J65" s="32"/>
      <c r="K65" s="34" t="e">
        <f t="shared" si="11"/>
        <v>#DIV/0!</v>
      </c>
      <c r="L65" s="65"/>
      <c r="M65" s="36"/>
      <c r="N65" s="37" t="e">
        <f t="shared" si="13"/>
        <v>#DIV/0!</v>
      </c>
      <c r="O65" s="38"/>
      <c r="P65" s="39"/>
      <c r="Q65" s="40" t="e">
        <f t="shared" si="15"/>
        <v>#DIV/0!</v>
      </c>
    </row>
    <row r="66" spans="1:17" ht="30">
      <c r="A66" s="131"/>
      <c r="B66" s="134"/>
      <c r="C66" s="137"/>
      <c r="D66" s="146"/>
      <c r="E66" s="41" t="s">
        <v>19</v>
      </c>
      <c r="F66" s="30" t="s">
        <v>19</v>
      </c>
      <c r="G66" s="31"/>
      <c r="H66" s="32"/>
      <c r="I66" s="33"/>
      <c r="J66" s="32"/>
      <c r="K66" s="34"/>
      <c r="L66" s="65"/>
      <c r="M66" s="36"/>
      <c r="N66" s="37"/>
      <c r="O66" s="38"/>
      <c r="P66" s="39"/>
      <c r="Q66" s="40"/>
    </row>
    <row r="67" spans="1:17" ht="45">
      <c r="A67" s="131"/>
      <c r="B67" s="134"/>
      <c r="C67" s="28">
        <v>4</v>
      </c>
      <c r="D67" s="30" t="s">
        <v>80</v>
      </c>
      <c r="E67" s="30" t="s">
        <v>15</v>
      </c>
      <c r="F67" s="30" t="s">
        <v>16</v>
      </c>
      <c r="G67" s="31">
        <v>576</v>
      </c>
      <c r="H67" s="32">
        <f t="shared" si="10"/>
        <v>546</v>
      </c>
      <c r="I67" s="33">
        <f t="shared" si="9"/>
        <v>1.054945054945055</v>
      </c>
      <c r="J67" s="32">
        <f>566.9/598</f>
        <v>0.9479933110367893</v>
      </c>
      <c r="K67" s="34">
        <f t="shared" si="11"/>
        <v>-10.138134057971017</v>
      </c>
      <c r="L67" s="65">
        <v>251</v>
      </c>
      <c r="M67" s="36">
        <f t="shared" si="12"/>
        <v>552</v>
      </c>
      <c r="N67" s="37">
        <f t="shared" si="13"/>
        <v>0.45471014492753625</v>
      </c>
      <c r="O67" s="38">
        <v>0</v>
      </c>
      <c r="P67" s="39">
        <f t="shared" si="14"/>
        <v>554</v>
      </c>
      <c r="Q67" s="40">
        <f t="shared" si="15"/>
        <v>0</v>
      </c>
    </row>
    <row r="68" spans="1:17" ht="45" customHeight="1">
      <c r="A68" s="131"/>
      <c r="B68" s="134"/>
      <c r="C68" s="28">
        <v>7</v>
      </c>
      <c r="D68" s="73" t="s">
        <v>81</v>
      </c>
      <c r="E68" s="30" t="s">
        <v>15</v>
      </c>
      <c r="F68" s="30" t="s">
        <v>16</v>
      </c>
      <c r="G68" s="31">
        <v>0</v>
      </c>
      <c r="H68" s="32">
        <f t="shared" si="10"/>
        <v>546</v>
      </c>
      <c r="I68" s="33">
        <f t="shared" si="9"/>
        <v>0</v>
      </c>
      <c r="J68" s="32"/>
      <c r="K68" s="34" t="e">
        <f t="shared" si="11"/>
        <v>#DIV/0!</v>
      </c>
      <c r="L68" s="65"/>
      <c r="M68" s="36">
        <f t="shared" si="12"/>
        <v>552</v>
      </c>
      <c r="N68" s="37">
        <f t="shared" si="13"/>
        <v>0</v>
      </c>
      <c r="O68" s="38"/>
      <c r="P68" s="39">
        <f t="shared" si="14"/>
        <v>554</v>
      </c>
      <c r="Q68" s="40">
        <f t="shared" si="15"/>
        <v>0</v>
      </c>
    </row>
    <row r="69" spans="1:17" ht="36" customHeight="1" thickBot="1">
      <c r="A69" s="132"/>
      <c r="B69" s="135"/>
      <c r="C69" s="74">
        <v>8</v>
      </c>
      <c r="D69" s="42" t="s">
        <v>82</v>
      </c>
      <c r="E69" s="42" t="s">
        <v>15</v>
      </c>
      <c r="F69" s="42" t="s">
        <v>16</v>
      </c>
      <c r="G69" s="43">
        <v>0</v>
      </c>
      <c r="H69" s="44">
        <f t="shared" si="10"/>
        <v>546</v>
      </c>
      <c r="I69" s="45">
        <f t="shared" si="9"/>
        <v>0</v>
      </c>
      <c r="J69" s="44"/>
      <c r="K69" s="46" t="e">
        <f t="shared" si="11"/>
        <v>#DIV/0!</v>
      </c>
      <c r="L69" s="66"/>
      <c r="M69" s="48">
        <f t="shared" si="12"/>
        <v>552</v>
      </c>
      <c r="N69" s="49">
        <f t="shared" si="13"/>
        <v>0</v>
      </c>
      <c r="O69" s="50"/>
      <c r="P69" s="51">
        <f t="shared" si="14"/>
        <v>554</v>
      </c>
      <c r="Q69" s="52">
        <f t="shared" si="15"/>
        <v>0</v>
      </c>
    </row>
    <row r="70" spans="1:17" s="53" customFormat="1" ht="15.75" thickBot="1">
      <c r="C70" s="54"/>
      <c r="E70" s="55"/>
      <c r="F70" s="55"/>
      <c r="G70" s="56"/>
      <c r="H70" s="57"/>
      <c r="I70" s="58"/>
      <c r="J70" s="57"/>
      <c r="K70" s="58"/>
      <c r="L70" s="67"/>
      <c r="N70" s="68"/>
      <c r="O70" s="67"/>
      <c r="Q70" s="68"/>
    </row>
    <row r="71" spans="1:17" ht="45">
      <c r="A71" s="130">
        <v>10</v>
      </c>
      <c r="B71" s="133" t="s">
        <v>83</v>
      </c>
      <c r="C71" s="15">
        <v>2</v>
      </c>
      <c r="D71" s="16" t="s">
        <v>84</v>
      </c>
      <c r="E71" s="17" t="s">
        <v>15</v>
      </c>
      <c r="F71" s="17" t="s">
        <v>16</v>
      </c>
      <c r="G71" s="18">
        <v>0</v>
      </c>
      <c r="H71" s="19">
        <f t="shared" si="10"/>
        <v>546</v>
      </c>
      <c r="I71" s="62">
        <f t="shared" si="9"/>
        <v>0</v>
      </c>
      <c r="J71" s="19"/>
      <c r="K71" s="21" t="e">
        <f t="shared" si="11"/>
        <v>#DIV/0!</v>
      </c>
      <c r="L71" s="63"/>
      <c r="M71" s="23">
        <f t="shared" si="12"/>
        <v>552</v>
      </c>
      <c r="N71" s="24">
        <f t="shared" si="13"/>
        <v>0</v>
      </c>
      <c r="O71" s="25"/>
      <c r="P71" s="26">
        <f t="shared" si="14"/>
        <v>554</v>
      </c>
      <c r="Q71" s="27">
        <f t="shared" si="15"/>
        <v>0</v>
      </c>
    </row>
    <row r="72" spans="1:17" ht="45">
      <c r="A72" s="131"/>
      <c r="B72" s="134"/>
      <c r="C72" s="136">
        <v>5</v>
      </c>
      <c r="D72" s="141" t="s">
        <v>85</v>
      </c>
      <c r="E72" s="30" t="s">
        <v>15</v>
      </c>
      <c r="F72" s="30" t="s">
        <v>16</v>
      </c>
      <c r="G72" s="31">
        <v>49875.4</v>
      </c>
      <c r="H72" s="32">
        <f t="shared" si="10"/>
        <v>546</v>
      </c>
      <c r="I72" s="33">
        <f t="shared" si="9"/>
        <v>91.346886446886444</v>
      </c>
      <c r="J72" s="32">
        <f>37197.85/598</f>
        <v>62.203762541806014</v>
      </c>
      <c r="K72" s="34">
        <f t="shared" si="11"/>
        <v>-31.903795562890551</v>
      </c>
      <c r="L72" s="65">
        <v>36926</v>
      </c>
      <c r="M72" s="36">
        <f t="shared" si="12"/>
        <v>552</v>
      </c>
      <c r="N72" s="37">
        <f t="shared" si="13"/>
        <v>66.89492753623189</v>
      </c>
      <c r="O72" s="38">
        <v>36796</v>
      </c>
      <c r="P72" s="39">
        <f t="shared" si="14"/>
        <v>554</v>
      </c>
      <c r="Q72" s="40">
        <f t="shared" si="15"/>
        <v>66.418772563176901</v>
      </c>
    </row>
    <row r="73" spans="1:17" ht="45">
      <c r="A73" s="131"/>
      <c r="B73" s="134"/>
      <c r="C73" s="140"/>
      <c r="D73" s="142"/>
      <c r="E73" s="30" t="s">
        <v>86</v>
      </c>
      <c r="F73" s="30" t="s">
        <v>87</v>
      </c>
      <c r="G73" s="31"/>
      <c r="H73" s="32"/>
      <c r="I73" s="33" t="e">
        <f t="shared" si="9"/>
        <v>#DIV/0!</v>
      </c>
      <c r="J73" s="32"/>
      <c r="K73" s="34" t="e">
        <f t="shared" si="11"/>
        <v>#DIV/0!</v>
      </c>
      <c r="L73" s="65"/>
      <c r="M73" s="36"/>
      <c r="N73" s="37" t="e">
        <f t="shared" si="13"/>
        <v>#DIV/0!</v>
      </c>
      <c r="O73" s="38"/>
      <c r="P73" s="39"/>
      <c r="Q73" s="40" t="e">
        <f t="shared" si="15"/>
        <v>#DIV/0!</v>
      </c>
    </row>
    <row r="74" spans="1:17" ht="45">
      <c r="A74" s="131"/>
      <c r="B74" s="134"/>
      <c r="C74" s="140"/>
      <c r="D74" s="142"/>
      <c r="E74" s="30" t="s">
        <v>88</v>
      </c>
      <c r="F74" s="30" t="s">
        <v>89</v>
      </c>
      <c r="G74" s="31"/>
      <c r="H74" s="32"/>
      <c r="I74" s="33" t="e">
        <f t="shared" si="9"/>
        <v>#DIV/0!</v>
      </c>
      <c r="J74" s="32"/>
      <c r="K74" s="34" t="e">
        <f t="shared" si="11"/>
        <v>#DIV/0!</v>
      </c>
      <c r="L74" s="65"/>
      <c r="M74" s="36"/>
      <c r="N74" s="37" t="e">
        <f t="shared" si="13"/>
        <v>#DIV/0!</v>
      </c>
      <c r="O74" s="38"/>
      <c r="P74" s="39"/>
      <c r="Q74" s="40" t="e">
        <f t="shared" si="15"/>
        <v>#DIV/0!</v>
      </c>
    </row>
    <row r="75" spans="1:17" ht="30.75" thickBot="1">
      <c r="A75" s="132"/>
      <c r="B75" s="135"/>
      <c r="C75" s="148"/>
      <c r="D75" s="152"/>
      <c r="E75" s="69" t="s">
        <v>19</v>
      </c>
      <c r="F75" s="42" t="s">
        <v>19</v>
      </c>
      <c r="G75" s="43"/>
      <c r="H75" s="44"/>
      <c r="I75" s="45"/>
      <c r="J75" s="44"/>
      <c r="K75" s="46"/>
      <c r="L75" s="66"/>
      <c r="M75" s="48"/>
      <c r="N75" s="49"/>
      <c r="O75" s="50"/>
      <c r="P75" s="51"/>
      <c r="Q75" s="52"/>
    </row>
    <row r="76" spans="1:17" s="53" customFormat="1" ht="15.75" thickBot="1">
      <c r="C76" s="54"/>
      <c r="E76" s="71"/>
      <c r="F76" s="55"/>
      <c r="G76" s="56"/>
      <c r="H76" s="57"/>
      <c r="I76" s="58"/>
      <c r="J76" s="57"/>
      <c r="K76" s="58"/>
      <c r="L76" s="67"/>
      <c r="N76" s="68"/>
      <c r="O76" s="67"/>
      <c r="Q76" s="68"/>
    </row>
    <row r="77" spans="1:17" ht="45">
      <c r="A77" s="130">
        <v>12</v>
      </c>
      <c r="B77" s="133" t="s">
        <v>90</v>
      </c>
      <c r="C77" s="150">
        <v>1</v>
      </c>
      <c r="D77" s="163" t="s">
        <v>91</v>
      </c>
      <c r="E77" s="17" t="s">
        <v>15</v>
      </c>
      <c r="F77" s="17" t="s">
        <v>16</v>
      </c>
      <c r="G77" s="18"/>
      <c r="H77" s="19">
        <f t="shared" si="10"/>
        <v>546</v>
      </c>
      <c r="I77" s="62">
        <f t="shared" si="9"/>
        <v>0</v>
      </c>
      <c r="J77" s="19"/>
      <c r="K77" s="21" t="e">
        <f t="shared" si="11"/>
        <v>#DIV/0!</v>
      </c>
      <c r="L77" s="63"/>
      <c r="M77" s="23">
        <f t="shared" si="12"/>
        <v>552</v>
      </c>
      <c r="N77" s="24">
        <f t="shared" si="13"/>
        <v>0</v>
      </c>
      <c r="O77" s="25"/>
      <c r="P77" s="26">
        <f t="shared" si="14"/>
        <v>554</v>
      </c>
      <c r="Q77" s="27">
        <f t="shared" si="15"/>
        <v>0</v>
      </c>
    </row>
    <row r="78" spans="1:17" ht="30">
      <c r="A78" s="131"/>
      <c r="B78" s="134"/>
      <c r="C78" s="140"/>
      <c r="D78" s="142"/>
      <c r="E78" s="30" t="s">
        <v>50</v>
      </c>
      <c r="F78" s="30" t="s">
        <v>92</v>
      </c>
      <c r="G78" s="31"/>
      <c r="H78" s="32"/>
      <c r="I78" s="33"/>
      <c r="J78" s="32"/>
      <c r="K78" s="34" t="e">
        <f t="shared" si="11"/>
        <v>#DIV/0!</v>
      </c>
      <c r="L78" s="65"/>
      <c r="M78" s="36"/>
      <c r="N78" s="37"/>
      <c r="O78" s="38"/>
      <c r="P78" s="39"/>
      <c r="Q78" s="40"/>
    </row>
    <row r="79" spans="1:17" ht="45">
      <c r="A79" s="131"/>
      <c r="B79" s="134"/>
      <c r="C79" s="140"/>
      <c r="D79" s="142"/>
      <c r="E79" s="30" t="s">
        <v>93</v>
      </c>
      <c r="F79" s="30" t="s">
        <v>94</v>
      </c>
      <c r="G79" s="31"/>
      <c r="H79" s="32"/>
      <c r="I79" s="33" t="e">
        <f t="shared" si="9"/>
        <v>#DIV/0!</v>
      </c>
      <c r="J79" s="32"/>
      <c r="K79" s="34" t="e">
        <f t="shared" si="11"/>
        <v>#DIV/0!</v>
      </c>
      <c r="L79" s="65"/>
      <c r="M79" s="36"/>
      <c r="N79" s="37" t="e">
        <f t="shared" si="13"/>
        <v>#DIV/0!</v>
      </c>
      <c r="O79" s="38"/>
      <c r="P79" s="39"/>
      <c r="Q79" s="40" t="e">
        <f t="shared" si="15"/>
        <v>#DIV/0!</v>
      </c>
    </row>
    <row r="80" spans="1:17" ht="30">
      <c r="A80" s="131"/>
      <c r="B80" s="134"/>
      <c r="C80" s="137"/>
      <c r="D80" s="143"/>
      <c r="E80" s="41" t="s">
        <v>95</v>
      </c>
      <c r="F80" s="30" t="s">
        <v>19</v>
      </c>
      <c r="G80" s="31"/>
      <c r="H80" s="32"/>
      <c r="I80" s="33"/>
      <c r="J80" s="32"/>
      <c r="K80" s="34"/>
      <c r="L80" s="65"/>
      <c r="M80" s="36"/>
      <c r="N80" s="37"/>
      <c r="O80" s="38"/>
      <c r="P80" s="39"/>
      <c r="Q80" s="40"/>
    </row>
    <row r="81" spans="1:17" ht="45">
      <c r="A81" s="131"/>
      <c r="B81" s="134"/>
      <c r="C81" s="136">
        <v>2</v>
      </c>
      <c r="D81" s="144" t="s">
        <v>96</v>
      </c>
      <c r="E81" s="30" t="s">
        <v>15</v>
      </c>
      <c r="F81" s="30" t="s">
        <v>16</v>
      </c>
      <c r="G81" s="31"/>
      <c r="H81" s="32">
        <f t="shared" si="10"/>
        <v>546</v>
      </c>
      <c r="I81" s="33">
        <f t="shared" si="9"/>
        <v>0</v>
      </c>
      <c r="J81" s="32"/>
      <c r="K81" s="34" t="e">
        <f t="shared" si="11"/>
        <v>#DIV/0!</v>
      </c>
      <c r="L81" s="65"/>
      <c r="M81" s="36">
        <f t="shared" si="12"/>
        <v>552</v>
      </c>
      <c r="N81" s="37">
        <f t="shared" si="13"/>
        <v>0</v>
      </c>
      <c r="O81" s="38"/>
      <c r="P81" s="39">
        <f t="shared" si="14"/>
        <v>554</v>
      </c>
      <c r="Q81" s="40">
        <f t="shared" si="15"/>
        <v>0</v>
      </c>
    </row>
    <row r="82" spans="1:17" ht="45">
      <c r="A82" s="131"/>
      <c r="B82" s="134"/>
      <c r="C82" s="140"/>
      <c r="D82" s="145"/>
      <c r="E82" s="30" t="s">
        <v>97</v>
      </c>
      <c r="F82" s="30" t="s">
        <v>98</v>
      </c>
      <c r="G82" s="31"/>
      <c r="H82" s="32"/>
      <c r="I82" s="33" t="e">
        <f t="shared" si="9"/>
        <v>#DIV/0!</v>
      </c>
      <c r="J82" s="32"/>
      <c r="K82" s="34" t="e">
        <f t="shared" si="11"/>
        <v>#DIV/0!</v>
      </c>
      <c r="L82" s="65"/>
      <c r="M82" s="36"/>
      <c r="N82" s="37" t="e">
        <f t="shared" si="13"/>
        <v>#DIV/0!</v>
      </c>
      <c r="O82" s="38"/>
      <c r="P82" s="39"/>
      <c r="Q82" s="40" t="e">
        <f t="shared" si="15"/>
        <v>#DIV/0!</v>
      </c>
    </row>
    <row r="83" spans="1:17" ht="30">
      <c r="A83" s="131"/>
      <c r="B83" s="134"/>
      <c r="C83" s="137"/>
      <c r="D83" s="146"/>
      <c r="E83" s="41" t="s">
        <v>19</v>
      </c>
      <c r="F83" s="30" t="s">
        <v>19</v>
      </c>
      <c r="G83" s="31"/>
      <c r="H83" s="32"/>
      <c r="I83" s="33"/>
      <c r="J83" s="32"/>
      <c r="K83" s="34"/>
      <c r="L83" s="65"/>
      <c r="M83" s="36"/>
      <c r="N83" s="37"/>
      <c r="O83" s="38"/>
      <c r="P83" s="39"/>
      <c r="Q83" s="40"/>
    </row>
    <row r="84" spans="1:17" ht="45">
      <c r="A84" s="131"/>
      <c r="B84" s="134"/>
      <c r="C84" s="136">
        <v>3</v>
      </c>
      <c r="D84" s="144" t="s">
        <v>99</v>
      </c>
      <c r="E84" s="30" t="s">
        <v>15</v>
      </c>
      <c r="F84" s="30" t="s">
        <v>16</v>
      </c>
      <c r="G84" s="31">
        <v>0</v>
      </c>
      <c r="H84" s="32">
        <f t="shared" si="10"/>
        <v>546</v>
      </c>
      <c r="I84" s="33">
        <f t="shared" si="9"/>
        <v>0</v>
      </c>
      <c r="J84" s="32"/>
      <c r="K84" s="34" t="e">
        <f t="shared" si="11"/>
        <v>#DIV/0!</v>
      </c>
      <c r="L84" s="65"/>
      <c r="M84" s="36">
        <f t="shared" si="12"/>
        <v>552</v>
      </c>
      <c r="N84" s="37">
        <f t="shared" si="13"/>
        <v>0</v>
      </c>
      <c r="O84" s="38"/>
      <c r="P84" s="39">
        <f t="shared" si="14"/>
        <v>554</v>
      </c>
      <c r="Q84" s="40">
        <f t="shared" si="15"/>
        <v>0</v>
      </c>
    </row>
    <row r="85" spans="1:17" ht="45">
      <c r="A85" s="131"/>
      <c r="B85" s="134"/>
      <c r="C85" s="140"/>
      <c r="D85" s="145"/>
      <c r="E85" s="30" t="s">
        <v>100</v>
      </c>
      <c r="F85" s="30" t="s">
        <v>101</v>
      </c>
      <c r="G85" s="31"/>
      <c r="H85" s="32"/>
      <c r="I85" s="33" t="e">
        <f t="shared" si="9"/>
        <v>#DIV/0!</v>
      </c>
      <c r="J85" s="32"/>
      <c r="K85" s="34" t="e">
        <f t="shared" si="11"/>
        <v>#DIV/0!</v>
      </c>
      <c r="L85" s="65"/>
      <c r="M85" s="36"/>
      <c r="N85" s="37" t="e">
        <f t="shared" si="13"/>
        <v>#DIV/0!</v>
      </c>
      <c r="O85" s="38"/>
      <c r="P85" s="39"/>
      <c r="Q85" s="40" t="e">
        <f t="shared" si="13"/>
        <v>#DIV/0!</v>
      </c>
    </row>
    <row r="86" spans="1:17" ht="30">
      <c r="A86" s="131"/>
      <c r="B86" s="134"/>
      <c r="C86" s="137"/>
      <c r="D86" s="146"/>
      <c r="E86" s="41" t="s">
        <v>19</v>
      </c>
      <c r="F86" s="30" t="s">
        <v>19</v>
      </c>
      <c r="G86" s="31"/>
      <c r="H86" s="32"/>
      <c r="I86" s="33"/>
      <c r="J86" s="32"/>
      <c r="K86" s="34"/>
      <c r="L86" s="65"/>
      <c r="M86" s="36"/>
      <c r="N86" s="37"/>
      <c r="O86" s="38"/>
      <c r="P86" s="39"/>
      <c r="Q86" s="40" t="e">
        <f t="shared" si="15"/>
        <v>#DIV/0!</v>
      </c>
    </row>
    <row r="87" spans="1:17" ht="27" customHeight="1">
      <c r="A87" s="131"/>
      <c r="B87" s="134"/>
      <c r="C87" s="136">
        <v>4</v>
      </c>
      <c r="D87" s="141" t="s">
        <v>102</v>
      </c>
      <c r="E87" s="30" t="s">
        <v>15</v>
      </c>
      <c r="F87" s="30" t="s">
        <v>16</v>
      </c>
      <c r="G87" s="31">
        <v>843</v>
      </c>
      <c r="H87" s="32">
        <f t="shared" si="10"/>
        <v>546</v>
      </c>
      <c r="I87" s="33">
        <f t="shared" si="9"/>
        <v>1.543956043956044</v>
      </c>
      <c r="J87" s="32"/>
      <c r="K87" s="34">
        <f t="shared" si="11"/>
        <v>-100</v>
      </c>
      <c r="L87" s="65">
        <v>843</v>
      </c>
      <c r="M87" s="36">
        <f t="shared" si="12"/>
        <v>552</v>
      </c>
      <c r="N87" s="37">
        <f t="shared" si="13"/>
        <v>1.5271739130434783</v>
      </c>
      <c r="O87" s="38">
        <v>843</v>
      </c>
      <c r="P87" s="39">
        <f t="shared" si="14"/>
        <v>554</v>
      </c>
      <c r="Q87" s="40">
        <f t="shared" si="15"/>
        <v>1.5216606498194947</v>
      </c>
    </row>
    <row r="88" spans="1:17" ht="30">
      <c r="A88" s="131"/>
      <c r="B88" s="134"/>
      <c r="C88" s="140"/>
      <c r="D88" s="142"/>
      <c r="E88" s="30" t="s">
        <v>50</v>
      </c>
      <c r="F88" s="30" t="s">
        <v>103</v>
      </c>
      <c r="G88" s="31"/>
      <c r="H88" s="32"/>
      <c r="I88" s="33" t="e">
        <f t="shared" si="9"/>
        <v>#DIV/0!</v>
      </c>
      <c r="J88" s="32"/>
      <c r="K88" s="34" t="e">
        <f t="shared" si="11"/>
        <v>#DIV/0!</v>
      </c>
      <c r="L88" s="65"/>
      <c r="M88" s="36"/>
      <c r="N88" s="37" t="e">
        <f t="shared" si="13"/>
        <v>#DIV/0!</v>
      </c>
      <c r="O88" s="38"/>
      <c r="P88" s="39"/>
      <c r="Q88" s="40" t="e">
        <f t="shared" si="15"/>
        <v>#DIV/0!</v>
      </c>
    </row>
    <row r="89" spans="1:17" ht="22.5" customHeight="1">
      <c r="A89" s="131"/>
      <c r="B89" s="134"/>
      <c r="C89" s="137"/>
      <c r="D89" s="143"/>
      <c r="E89" s="41" t="s">
        <v>19</v>
      </c>
      <c r="F89" s="30" t="s">
        <v>19</v>
      </c>
      <c r="G89" s="31"/>
      <c r="H89" s="32"/>
      <c r="I89" s="33"/>
      <c r="J89" s="32"/>
      <c r="K89" s="34"/>
      <c r="L89" s="65"/>
      <c r="M89" s="36"/>
      <c r="N89" s="37"/>
      <c r="O89" s="38"/>
      <c r="P89" s="39"/>
      <c r="Q89" s="40"/>
    </row>
    <row r="90" spans="1:17" ht="35.25" customHeight="1">
      <c r="A90" s="131"/>
      <c r="B90" s="134"/>
      <c r="C90" s="136">
        <v>6</v>
      </c>
      <c r="D90" s="138" t="s">
        <v>104</v>
      </c>
      <c r="E90" s="30" t="s">
        <v>15</v>
      </c>
      <c r="F90" s="30" t="s">
        <v>16</v>
      </c>
      <c r="G90" s="31"/>
      <c r="H90" s="32">
        <f t="shared" si="10"/>
        <v>546</v>
      </c>
      <c r="I90" s="33">
        <f t="shared" si="9"/>
        <v>0</v>
      </c>
      <c r="J90" s="32"/>
      <c r="K90" s="34" t="e">
        <f t="shared" si="11"/>
        <v>#DIV/0!</v>
      </c>
      <c r="L90" s="65"/>
      <c r="M90" s="36">
        <f t="shared" si="12"/>
        <v>552</v>
      </c>
      <c r="N90" s="37">
        <f t="shared" si="13"/>
        <v>0</v>
      </c>
      <c r="O90" s="38"/>
      <c r="P90" s="39">
        <f t="shared" si="14"/>
        <v>554</v>
      </c>
      <c r="Q90" s="40">
        <f t="shared" si="15"/>
        <v>0</v>
      </c>
    </row>
    <row r="91" spans="1:17" ht="30">
      <c r="A91" s="131"/>
      <c r="B91" s="134"/>
      <c r="C91" s="137"/>
      <c r="D91" s="139"/>
      <c r="E91" s="30" t="s">
        <v>105</v>
      </c>
      <c r="F91" s="30" t="s">
        <v>106</v>
      </c>
      <c r="G91" s="31"/>
      <c r="H91" s="32"/>
      <c r="I91" s="33" t="e">
        <f t="shared" si="9"/>
        <v>#DIV/0!</v>
      </c>
      <c r="J91" s="32"/>
      <c r="K91" s="34" t="e">
        <f t="shared" si="11"/>
        <v>#DIV/0!</v>
      </c>
      <c r="L91" s="65"/>
      <c r="M91" s="36"/>
      <c r="N91" s="37" t="e">
        <f t="shared" si="13"/>
        <v>#DIV/0!</v>
      </c>
      <c r="O91" s="38"/>
      <c r="P91" s="39"/>
      <c r="Q91" s="40" t="e">
        <f t="shared" si="15"/>
        <v>#DIV/0!</v>
      </c>
    </row>
    <row r="92" spans="1:17" ht="30" customHeight="1">
      <c r="A92" s="131"/>
      <c r="B92" s="134"/>
      <c r="C92" s="28">
        <v>7</v>
      </c>
      <c r="D92" s="30" t="s">
        <v>107</v>
      </c>
      <c r="E92" s="30" t="s">
        <v>15</v>
      </c>
      <c r="F92" s="30" t="s">
        <v>16</v>
      </c>
      <c r="G92" s="31">
        <v>16583</v>
      </c>
      <c r="H92" s="32">
        <f t="shared" si="10"/>
        <v>546</v>
      </c>
      <c r="I92" s="33">
        <f t="shared" si="9"/>
        <v>30.371794871794872</v>
      </c>
      <c r="J92" s="127">
        <f>18425.16/598</f>
        <v>30.811304347826088</v>
      </c>
      <c r="K92" s="34">
        <f t="shared" si="11"/>
        <v>1.4470974727916761</v>
      </c>
      <c r="L92" s="65">
        <v>16583</v>
      </c>
      <c r="M92" s="36">
        <f t="shared" si="12"/>
        <v>552</v>
      </c>
      <c r="N92" s="37">
        <f t="shared" si="13"/>
        <v>30.041666666666668</v>
      </c>
      <c r="O92" s="38">
        <v>16583</v>
      </c>
      <c r="P92" s="39">
        <f t="shared" si="14"/>
        <v>554</v>
      </c>
      <c r="Q92" s="40">
        <f t="shared" si="15"/>
        <v>29.933212996389891</v>
      </c>
    </row>
    <row r="93" spans="1:17" ht="28.5" customHeight="1">
      <c r="A93" s="131"/>
      <c r="B93" s="134"/>
      <c r="C93" s="28">
        <v>8</v>
      </c>
      <c r="D93" s="30" t="s">
        <v>108</v>
      </c>
      <c r="E93" s="30" t="s">
        <v>15</v>
      </c>
      <c r="F93" s="30" t="s">
        <v>16</v>
      </c>
      <c r="G93" s="31"/>
      <c r="H93" s="32">
        <f t="shared" si="10"/>
        <v>546</v>
      </c>
      <c r="I93" s="33">
        <f t="shared" si="9"/>
        <v>0</v>
      </c>
      <c r="J93" s="32"/>
      <c r="K93" s="34" t="e">
        <f t="shared" si="11"/>
        <v>#DIV/0!</v>
      </c>
      <c r="L93" s="65"/>
      <c r="M93" s="36">
        <f t="shared" si="12"/>
        <v>552</v>
      </c>
      <c r="N93" s="37">
        <f t="shared" si="13"/>
        <v>0</v>
      </c>
      <c r="O93" s="38"/>
      <c r="P93" s="39">
        <f t="shared" si="14"/>
        <v>554</v>
      </c>
      <c r="Q93" s="40">
        <f t="shared" si="15"/>
        <v>0</v>
      </c>
    </row>
    <row r="94" spans="1:17" ht="29.25" customHeight="1">
      <c r="A94" s="131"/>
      <c r="B94" s="134"/>
      <c r="C94" s="136">
        <v>9</v>
      </c>
      <c r="D94" s="141" t="s">
        <v>109</v>
      </c>
      <c r="E94" s="30" t="s">
        <v>15</v>
      </c>
      <c r="F94" s="30" t="s">
        <v>16</v>
      </c>
      <c r="G94" s="31">
        <v>4078.9</v>
      </c>
      <c r="H94" s="32">
        <f t="shared" si="10"/>
        <v>546</v>
      </c>
      <c r="I94" s="33">
        <f t="shared" si="9"/>
        <v>7.4705128205128206</v>
      </c>
      <c r="J94" s="32">
        <f>4295/598</f>
        <v>7.1822742474916392</v>
      </c>
      <c r="K94" s="34">
        <f t="shared" si="11"/>
        <v>-3.858350557002256</v>
      </c>
      <c r="L94" s="65">
        <v>5600</v>
      </c>
      <c r="M94" s="36">
        <f t="shared" si="12"/>
        <v>552</v>
      </c>
      <c r="N94" s="37">
        <f t="shared" si="13"/>
        <v>10.144927536231885</v>
      </c>
      <c r="O94" s="38">
        <v>5100</v>
      </c>
      <c r="P94" s="39">
        <f t="shared" si="14"/>
        <v>554</v>
      </c>
      <c r="Q94" s="40">
        <f t="shared" si="15"/>
        <v>9.2057761732851979</v>
      </c>
    </row>
    <row r="95" spans="1:17" ht="45">
      <c r="A95" s="131"/>
      <c r="B95" s="134"/>
      <c r="C95" s="140"/>
      <c r="D95" s="142"/>
      <c r="E95" s="30" t="s">
        <v>110</v>
      </c>
      <c r="F95" s="30" t="s">
        <v>111</v>
      </c>
      <c r="G95" s="31"/>
      <c r="H95" s="32"/>
      <c r="I95" s="33" t="e">
        <f t="shared" si="9"/>
        <v>#DIV/0!</v>
      </c>
      <c r="J95" s="32"/>
      <c r="K95" s="34" t="e">
        <f t="shared" si="11"/>
        <v>#DIV/0!</v>
      </c>
      <c r="L95" s="65"/>
      <c r="M95" s="36"/>
      <c r="N95" s="37" t="e">
        <f t="shared" si="13"/>
        <v>#DIV/0!</v>
      </c>
      <c r="O95" s="38"/>
      <c r="P95" s="39"/>
      <c r="Q95" s="40" t="e">
        <f t="shared" si="15"/>
        <v>#DIV/0!</v>
      </c>
    </row>
    <row r="96" spans="1:17" ht="18.75" customHeight="1" thickBot="1">
      <c r="A96" s="132"/>
      <c r="B96" s="135"/>
      <c r="C96" s="148"/>
      <c r="D96" s="152"/>
      <c r="E96" s="69" t="s">
        <v>19</v>
      </c>
      <c r="F96" s="42" t="s">
        <v>19</v>
      </c>
      <c r="G96" s="43"/>
      <c r="H96" s="44"/>
      <c r="I96" s="45"/>
      <c r="J96" s="44"/>
      <c r="K96" s="46"/>
      <c r="L96" s="66"/>
      <c r="M96" s="48"/>
      <c r="N96" s="49"/>
      <c r="O96" s="50"/>
      <c r="P96" s="51"/>
      <c r="Q96" s="52"/>
    </row>
    <row r="97" spans="1:17" ht="15.75" thickBot="1">
      <c r="A97" s="53"/>
      <c r="B97" s="53"/>
      <c r="C97" s="54"/>
      <c r="D97" s="53"/>
      <c r="E97" s="71"/>
      <c r="F97" s="55"/>
      <c r="G97" s="75"/>
      <c r="H97" s="76"/>
      <c r="I97" s="77"/>
      <c r="J97" s="76"/>
      <c r="K97" s="77"/>
      <c r="L97" s="78"/>
      <c r="M97" s="79"/>
      <c r="N97" s="80"/>
      <c r="O97" s="81"/>
      <c r="P97" s="82"/>
      <c r="Q97" s="83"/>
    </row>
    <row r="98" spans="1:17" ht="40.5" customHeight="1" thickBot="1">
      <c r="A98" s="84">
        <v>13</v>
      </c>
      <c r="B98" s="85" t="s">
        <v>112</v>
      </c>
      <c r="C98" s="86">
        <v>7</v>
      </c>
      <c r="D98" s="87" t="s">
        <v>113</v>
      </c>
      <c r="E98" s="87" t="s">
        <v>15</v>
      </c>
      <c r="F98" s="87" t="s">
        <v>16</v>
      </c>
      <c r="G98" s="88">
        <v>0</v>
      </c>
      <c r="H98" s="89">
        <f t="shared" si="10"/>
        <v>546</v>
      </c>
      <c r="I98" s="90">
        <f t="shared" ref="I98" si="16">G98/H98</f>
        <v>0</v>
      </c>
      <c r="J98" s="89">
        <f>2059.6/598</f>
        <v>3.4441471571906352</v>
      </c>
      <c r="K98" s="91" t="e">
        <f t="shared" ref="K98" si="17">(J98-I98)/I98*100</f>
        <v>#DIV/0!</v>
      </c>
      <c r="L98" s="92">
        <v>0</v>
      </c>
      <c r="M98" s="93">
        <f t="shared" si="12"/>
        <v>552</v>
      </c>
      <c r="N98" s="94">
        <f t="shared" ref="N98" si="18">L98/M98</f>
        <v>0</v>
      </c>
      <c r="O98" s="95">
        <v>0</v>
      </c>
      <c r="P98" s="96">
        <f t="shared" si="14"/>
        <v>554</v>
      </c>
      <c r="Q98" s="97">
        <f t="shared" ref="Q98" si="19">O98/P98</f>
        <v>0</v>
      </c>
    </row>
    <row r="99" spans="1:17" s="53" customFormat="1" ht="15.75" thickBot="1">
      <c r="C99" s="54"/>
      <c r="E99" s="71"/>
      <c r="F99" s="55"/>
      <c r="G99" s="56"/>
      <c r="H99" s="57"/>
      <c r="I99" s="58"/>
      <c r="J99" s="57"/>
      <c r="K99" s="58"/>
      <c r="L99" s="67"/>
      <c r="N99" s="68"/>
      <c r="O99" s="67"/>
      <c r="Q99" s="68"/>
    </row>
    <row r="100" spans="1:17" ht="33.75" customHeight="1">
      <c r="A100" s="130">
        <v>14</v>
      </c>
      <c r="B100" s="133" t="s">
        <v>114</v>
      </c>
      <c r="C100" s="15">
        <v>2</v>
      </c>
      <c r="D100" s="17" t="s">
        <v>115</v>
      </c>
      <c r="E100" s="17" t="s">
        <v>15</v>
      </c>
      <c r="F100" s="17" t="s">
        <v>16</v>
      </c>
      <c r="G100" s="18">
        <v>0</v>
      </c>
      <c r="H100" s="19">
        <f t="shared" si="10"/>
        <v>546</v>
      </c>
      <c r="I100" s="62">
        <f t="shared" si="9"/>
        <v>0</v>
      </c>
      <c r="J100" s="19"/>
      <c r="K100" s="21" t="e">
        <f t="shared" si="11"/>
        <v>#DIV/0!</v>
      </c>
      <c r="L100" s="63"/>
      <c r="M100" s="23">
        <f t="shared" si="12"/>
        <v>552</v>
      </c>
      <c r="N100" s="24">
        <f t="shared" si="13"/>
        <v>0</v>
      </c>
      <c r="O100" s="25"/>
      <c r="P100" s="26">
        <f t="shared" si="14"/>
        <v>554</v>
      </c>
      <c r="Q100" s="27">
        <f t="shared" si="15"/>
        <v>0</v>
      </c>
    </row>
    <row r="101" spans="1:17" ht="45">
      <c r="A101" s="131"/>
      <c r="B101" s="134"/>
      <c r="C101" s="136">
        <v>4</v>
      </c>
      <c r="D101" s="138" t="s">
        <v>116</v>
      </c>
      <c r="E101" s="30" t="s">
        <v>15</v>
      </c>
      <c r="F101" s="30" t="s">
        <v>16</v>
      </c>
      <c r="G101" s="31">
        <v>0</v>
      </c>
      <c r="H101" s="32">
        <f t="shared" si="10"/>
        <v>546</v>
      </c>
      <c r="I101" s="33">
        <f t="shared" si="9"/>
        <v>0</v>
      </c>
      <c r="J101" s="127">
        <f>600/598</f>
        <v>1.0033444816053512</v>
      </c>
      <c r="K101" s="34" t="e">
        <f t="shared" si="11"/>
        <v>#DIV/0!</v>
      </c>
      <c r="L101" s="65">
        <v>0</v>
      </c>
      <c r="M101" s="36">
        <f t="shared" si="12"/>
        <v>552</v>
      </c>
      <c r="N101" s="37">
        <f t="shared" si="13"/>
        <v>0</v>
      </c>
      <c r="O101" s="38">
        <v>0</v>
      </c>
      <c r="P101" s="39">
        <f t="shared" si="14"/>
        <v>554</v>
      </c>
      <c r="Q101" s="40">
        <f t="shared" si="15"/>
        <v>0</v>
      </c>
    </row>
    <row r="102" spans="1:17" ht="30">
      <c r="A102" s="131"/>
      <c r="B102" s="134"/>
      <c r="C102" s="140"/>
      <c r="D102" s="147"/>
      <c r="E102" s="30" t="s">
        <v>117</v>
      </c>
      <c r="F102" s="30" t="s">
        <v>118</v>
      </c>
      <c r="G102" s="31"/>
      <c r="H102" s="32"/>
      <c r="I102" s="33"/>
      <c r="J102" s="32"/>
      <c r="K102" s="34" t="e">
        <f t="shared" si="11"/>
        <v>#DIV/0!</v>
      </c>
      <c r="L102" s="65"/>
      <c r="M102" s="36"/>
      <c r="N102" s="37"/>
      <c r="O102" s="38"/>
      <c r="P102" s="39"/>
      <c r="Q102" s="40"/>
    </row>
    <row r="103" spans="1:17" ht="30.75" thickBot="1">
      <c r="A103" s="132"/>
      <c r="B103" s="135"/>
      <c r="C103" s="148"/>
      <c r="D103" s="159"/>
      <c r="E103" s="69" t="s">
        <v>19</v>
      </c>
      <c r="F103" s="42" t="s">
        <v>19</v>
      </c>
      <c r="G103" s="43"/>
      <c r="H103" s="44"/>
      <c r="I103" s="45"/>
      <c r="J103" s="44"/>
      <c r="K103" s="46"/>
      <c r="L103" s="66"/>
      <c r="M103" s="48"/>
      <c r="N103" s="49"/>
      <c r="O103" s="50"/>
      <c r="P103" s="51"/>
      <c r="Q103" s="52"/>
    </row>
    <row r="104" spans="1:17" s="53" customFormat="1" ht="15.75" thickBot="1">
      <c r="C104" s="54"/>
      <c r="E104" s="71"/>
      <c r="F104" s="55"/>
      <c r="G104" s="56"/>
      <c r="H104" s="57"/>
      <c r="I104" s="58"/>
      <c r="J104" s="57"/>
      <c r="K104" s="58"/>
      <c r="L104" s="67"/>
      <c r="N104" s="68"/>
      <c r="O104" s="67"/>
      <c r="Q104" s="68"/>
    </row>
    <row r="105" spans="1:17" ht="77.25" customHeight="1" thickBot="1">
      <c r="A105" s="98">
        <v>15</v>
      </c>
      <c r="B105" s="99" t="s">
        <v>119</v>
      </c>
      <c r="C105" s="86">
        <v>3</v>
      </c>
      <c r="D105" s="100" t="s">
        <v>120</v>
      </c>
      <c r="E105" s="87" t="s">
        <v>15</v>
      </c>
      <c r="F105" s="87" t="s">
        <v>16</v>
      </c>
      <c r="G105" s="88"/>
      <c r="H105" s="89">
        <f t="shared" si="10"/>
        <v>546</v>
      </c>
      <c r="I105" s="90">
        <f t="shared" si="9"/>
        <v>0</v>
      </c>
      <c r="J105" s="89"/>
      <c r="K105" s="91" t="e">
        <f t="shared" si="11"/>
        <v>#DIV/0!</v>
      </c>
      <c r="L105" s="92"/>
      <c r="M105" s="93">
        <f t="shared" si="12"/>
        <v>552</v>
      </c>
      <c r="N105" s="94">
        <f t="shared" si="13"/>
        <v>0</v>
      </c>
      <c r="O105" s="95"/>
      <c r="P105" s="96">
        <f t="shared" si="14"/>
        <v>554</v>
      </c>
      <c r="Q105" s="97">
        <f t="shared" si="15"/>
        <v>0</v>
      </c>
    </row>
    <row r="106" spans="1:17" s="53" customFormat="1" ht="15.75" thickBot="1">
      <c r="C106" s="54"/>
      <c r="E106" s="55"/>
      <c r="F106" s="55"/>
      <c r="G106" s="56"/>
      <c r="H106" s="57"/>
      <c r="I106" s="58"/>
      <c r="J106" s="57"/>
      <c r="K106" s="58"/>
      <c r="L106" s="67"/>
      <c r="N106" s="68"/>
      <c r="O106" s="67"/>
      <c r="Q106" s="68"/>
    </row>
    <row r="107" spans="1:17" ht="63.75" customHeight="1" thickBot="1">
      <c r="A107" s="98">
        <v>16</v>
      </c>
      <c r="B107" s="99" t="s">
        <v>121</v>
      </c>
      <c r="C107" s="86">
        <v>1</v>
      </c>
      <c r="D107" s="87" t="s">
        <v>122</v>
      </c>
      <c r="E107" s="87" t="s">
        <v>15</v>
      </c>
      <c r="F107" s="87" t="s">
        <v>16</v>
      </c>
      <c r="G107" s="88">
        <v>0</v>
      </c>
      <c r="H107" s="89">
        <f t="shared" si="10"/>
        <v>546</v>
      </c>
      <c r="I107" s="90">
        <f t="shared" si="9"/>
        <v>0</v>
      </c>
      <c r="J107" s="89"/>
      <c r="K107" s="91" t="e">
        <f t="shared" si="11"/>
        <v>#DIV/0!</v>
      </c>
      <c r="L107" s="92"/>
      <c r="M107" s="93">
        <f t="shared" si="12"/>
        <v>552</v>
      </c>
      <c r="N107" s="94">
        <f t="shared" si="13"/>
        <v>0</v>
      </c>
      <c r="O107" s="95"/>
      <c r="P107" s="96">
        <f t="shared" si="14"/>
        <v>554</v>
      </c>
      <c r="Q107" s="97">
        <f t="shared" si="15"/>
        <v>0</v>
      </c>
    </row>
    <row r="108" spans="1:17" s="53" customFormat="1" ht="15.75" thickBot="1">
      <c r="C108" s="54"/>
      <c r="E108" s="55"/>
      <c r="F108" s="55"/>
      <c r="G108" s="56"/>
      <c r="H108" s="57"/>
      <c r="I108" s="58"/>
      <c r="J108" s="57"/>
      <c r="K108" s="58"/>
      <c r="L108" s="67"/>
      <c r="N108" s="68"/>
      <c r="O108" s="67"/>
      <c r="Q108" s="68"/>
    </row>
    <row r="109" spans="1:17" ht="45.75" thickBot="1">
      <c r="A109" s="101">
        <v>19</v>
      </c>
      <c r="B109" s="85" t="s">
        <v>123</v>
      </c>
      <c r="C109" s="86">
        <v>1</v>
      </c>
      <c r="D109" s="87" t="s">
        <v>124</v>
      </c>
      <c r="E109" s="87" t="s">
        <v>15</v>
      </c>
      <c r="F109" s="87" t="s">
        <v>16</v>
      </c>
      <c r="G109" s="88"/>
      <c r="H109" s="89">
        <f t="shared" si="10"/>
        <v>546</v>
      </c>
      <c r="I109" s="90">
        <f t="shared" ref="I109" si="20">G109/H109</f>
        <v>0</v>
      </c>
      <c r="J109" s="89"/>
      <c r="K109" s="90" t="e">
        <f t="shared" si="11"/>
        <v>#DIV/0!</v>
      </c>
      <c r="L109" s="102"/>
      <c r="M109" s="103">
        <f t="shared" si="12"/>
        <v>552</v>
      </c>
      <c r="N109" s="94">
        <f t="shared" si="13"/>
        <v>0</v>
      </c>
      <c r="O109" s="95"/>
      <c r="P109" s="96">
        <f t="shared" si="14"/>
        <v>554</v>
      </c>
      <c r="Q109" s="97">
        <f t="shared" si="15"/>
        <v>0</v>
      </c>
    </row>
    <row r="110" spans="1:17" ht="15.75" thickBot="1">
      <c r="E110" s="104"/>
      <c r="F110" s="104"/>
      <c r="G110" s="105"/>
      <c r="H110" s="105"/>
      <c r="I110" s="105"/>
      <c r="J110" s="105"/>
      <c r="K110" s="105"/>
    </row>
    <row r="111" spans="1:17" ht="41.25" customHeight="1" thickBot="1">
      <c r="A111" s="98">
        <v>20</v>
      </c>
      <c r="B111" s="99" t="s">
        <v>125</v>
      </c>
      <c r="C111" s="86" t="s">
        <v>126</v>
      </c>
      <c r="D111" s="87" t="s">
        <v>127</v>
      </c>
      <c r="E111" s="87" t="s">
        <v>15</v>
      </c>
      <c r="F111" s="87" t="s">
        <v>16</v>
      </c>
      <c r="G111" s="88">
        <v>0</v>
      </c>
      <c r="H111" s="89">
        <f t="shared" si="10"/>
        <v>546</v>
      </c>
      <c r="I111" s="90">
        <f t="shared" ref="I111" si="21">G111/H111</f>
        <v>0</v>
      </c>
      <c r="J111" s="89"/>
      <c r="K111" s="90" t="e">
        <f t="shared" ref="K111" si="22">(J111-I111)/I111*100</f>
        <v>#DIV/0!</v>
      </c>
      <c r="L111" s="102">
        <v>9857</v>
      </c>
      <c r="M111" s="103">
        <f t="shared" si="12"/>
        <v>552</v>
      </c>
      <c r="N111" s="94">
        <f t="shared" ref="N111" si="23">L111/M111</f>
        <v>17.856884057971016</v>
      </c>
      <c r="O111" s="95">
        <v>11462</v>
      </c>
      <c r="P111" s="96">
        <f t="shared" si="14"/>
        <v>554</v>
      </c>
      <c r="Q111" s="97">
        <f t="shared" ref="Q111" si="24">O111/P111</f>
        <v>20.689530685920577</v>
      </c>
    </row>
    <row r="112" spans="1:17" ht="15.75" thickBot="1">
      <c r="E112" s="104"/>
      <c r="F112" s="104"/>
      <c r="G112" s="105"/>
      <c r="H112" s="105"/>
      <c r="I112" s="105"/>
      <c r="J112" s="105"/>
      <c r="K112" s="105"/>
    </row>
    <row r="113" spans="1:17" ht="45">
      <c r="A113" s="130">
        <v>50</v>
      </c>
      <c r="B113" s="133" t="s">
        <v>128</v>
      </c>
      <c r="C113" s="15">
        <v>1</v>
      </c>
      <c r="D113" s="17" t="s">
        <v>129</v>
      </c>
      <c r="E113" s="17" t="s">
        <v>15</v>
      </c>
      <c r="F113" s="17" t="s">
        <v>16</v>
      </c>
      <c r="G113" s="18"/>
      <c r="H113" s="19">
        <f t="shared" si="10"/>
        <v>546</v>
      </c>
      <c r="I113" s="62">
        <f t="shared" ref="I113:I114" si="25">G113/H113</f>
        <v>0</v>
      </c>
      <c r="J113" s="19"/>
      <c r="K113" s="62" t="e">
        <f t="shared" ref="K113:K114" si="26">(J113-I113)/I113*100</f>
        <v>#DIV/0!</v>
      </c>
      <c r="L113" s="106"/>
      <c r="M113" s="23">
        <f t="shared" si="12"/>
        <v>552</v>
      </c>
      <c r="N113" s="107">
        <f t="shared" ref="N113:N114" si="27">L113/M113</f>
        <v>0</v>
      </c>
      <c r="O113" s="108"/>
      <c r="P113" s="26">
        <f t="shared" si="14"/>
        <v>554</v>
      </c>
      <c r="Q113" s="109">
        <f t="shared" ref="Q113:Q114" si="28">O113/P113</f>
        <v>0</v>
      </c>
    </row>
    <row r="114" spans="1:17" ht="45.75" thickBot="1">
      <c r="A114" s="132"/>
      <c r="B114" s="135"/>
      <c r="C114" s="110">
        <v>2</v>
      </c>
      <c r="D114" s="111" t="s">
        <v>130</v>
      </c>
      <c r="E114" s="111" t="s">
        <v>15</v>
      </c>
      <c r="F114" s="111" t="s">
        <v>16</v>
      </c>
      <c r="G114" s="112">
        <v>21180</v>
      </c>
      <c r="H114" s="113">
        <f t="shared" si="10"/>
        <v>546</v>
      </c>
      <c r="I114" s="114">
        <f t="shared" si="25"/>
        <v>38.791208791208788</v>
      </c>
      <c r="J114" s="113">
        <f>14937.51/598</f>
        <v>24.979113712374581</v>
      </c>
      <c r="K114" s="115">
        <f t="shared" si="26"/>
        <v>-35.606250769799239</v>
      </c>
      <c r="L114" s="116">
        <v>22096</v>
      </c>
      <c r="M114" s="117">
        <f t="shared" si="12"/>
        <v>552</v>
      </c>
      <c r="N114" s="118">
        <f t="shared" si="27"/>
        <v>40.028985507246375</v>
      </c>
      <c r="O114" s="119">
        <v>18159</v>
      </c>
      <c r="P114" s="120">
        <f t="shared" si="14"/>
        <v>554</v>
      </c>
      <c r="Q114" s="121">
        <f t="shared" si="28"/>
        <v>32.777978339350177</v>
      </c>
    </row>
    <row r="115" spans="1:17">
      <c r="G115" s="105"/>
      <c r="H115" s="105"/>
      <c r="I115" s="105"/>
      <c r="J115" s="105"/>
      <c r="K115" s="105"/>
    </row>
    <row r="116" spans="1:17">
      <c r="B116" t="s">
        <v>131</v>
      </c>
      <c r="G116" s="122"/>
      <c r="H116" s="105"/>
      <c r="I116" s="105"/>
      <c r="J116" s="105"/>
      <c r="K116" s="105"/>
      <c r="L116" s="123"/>
      <c r="O116" s="123"/>
    </row>
    <row r="117" spans="1:17">
      <c r="F117" t="s">
        <v>132</v>
      </c>
      <c r="G117" s="122"/>
      <c r="H117" s="122"/>
      <c r="I117" s="122"/>
      <c r="J117" s="122"/>
      <c r="K117" s="122"/>
      <c r="L117" s="123"/>
      <c r="M117" s="123"/>
      <c r="N117" s="123"/>
      <c r="O117" s="123"/>
      <c r="P117" s="123"/>
      <c r="Q117" s="123"/>
    </row>
    <row r="118" spans="1:17">
      <c r="L118" s="125"/>
      <c r="M118" s="125"/>
      <c r="N118" s="125"/>
      <c r="O118" s="125"/>
    </row>
    <row r="119" spans="1:17">
      <c r="G119" s="126"/>
    </row>
  </sheetData>
  <mergeCells count="77">
    <mergeCell ref="A113:A114"/>
    <mergeCell ref="B113:B114"/>
    <mergeCell ref="C94:C96"/>
    <mergeCell ref="D94:D96"/>
    <mergeCell ref="A100:A103"/>
    <mergeCell ref="B100:B103"/>
    <mergeCell ref="C101:C103"/>
    <mergeCell ref="D101:D103"/>
    <mergeCell ref="A71:A75"/>
    <mergeCell ref="B71:B75"/>
    <mergeCell ref="C72:C75"/>
    <mergeCell ref="D72:D75"/>
    <mergeCell ref="A77:A96"/>
    <mergeCell ref="B77:B96"/>
    <mergeCell ref="C77:C80"/>
    <mergeCell ref="D77:D80"/>
    <mergeCell ref="C81:C83"/>
    <mergeCell ref="D81:D83"/>
    <mergeCell ref="C84:C86"/>
    <mergeCell ref="D84:D86"/>
    <mergeCell ref="C87:C89"/>
    <mergeCell ref="D87:D89"/>
    <mergeCell ref="C90:C91"/>
    <mergeCell ref="D90:D91"/>
    <mergeCell ref="A60:A69"/>
    <mergeCell ref="B60:B69"/>
    <mergeCell ref="C61:C63"/>
    <mergeCell ref="D61:D63"/>
    <mergeCell ref="C64:C66"/>
    <mergeCell ref="D64:D66"/>
    <mergeCell ref="A54:A58"/>
    <mergeCell ref="B54:B58"/>
    <mergeCell ref="C54:C55"/>
    <mergeCell ref="D54:D55"/>
    <mergeCell ref="C56:C58"/>
    <mergeCell ref="D56:D58"/>
    <mergeCell ref="A45:A47"/>
    <mergeCell ref="B45:B47"/>
    <mergeCell ref="C46:C47"/>
    <mergeCell ref="D46:D47"/>
    <mergeCell ref="A49:A52"/>
    <mergeCell ref="B49:B52"/>
    <mergeCell ref="C49:C50"/>
    <mergeCell ref="D49:D50"/>
    <mergeCell ref="C51:C52"/>
    <mergeCell ref="D51:D52"/>
    <mergeCell ref="D23:D24"/>
    <mergeCell ref="A33:A43"/>
    <mergeCell ref="B33:B43"/>
    <mergeCell ref="C33:C35"/>
    <mergeCell ref="D33:D35"/>
    <mergeCell ref="C36:C38"/>
    <mergeCell ref="D36:D38"/>
    <mergeCell ref="C40:C43"/>
    <mergeCell ref="D40:D43"/>
    <mergeCell ref="A26:A31"/>
    <mergeCell ref="B26:B31"/>
    <mergeCell ref="C26:C29"/>
    <mergeCell ref="D26:D29"/>
    <mergeCell ref="C30:C31"/>
    <mergeCell ref="D30:D31"/>
    <mergeCell ref="A2:B2"/>
    <mergeCell ref="A3:A24"/>
    <mergeCell ref="B3:B24"/>
    <mergeCell ref="C5:C6"/>
    <mergeCell ref="D5:D6"/>
    <mergeCell ref="C7:C9"/>
    <mergeCell ref="D7:D9"/>
    <mergeCell ref="C10:C12"/>
    <mergeCell ref="D10:D12"/>
    <mergeCell ref="C13:C16"/>
    <mergeCell ref="D13:D16"/>
    <mergeCell ref="C17:C19"/>
    <mergeCell ref="D17:D19"/>
    <mergeCell ref="C20:C22"/>
    <mergeCell ref="D20:D22"/>
    <mergeCell ref="C23:C24"/>
  </mergeCells>
  <pageMargins left="0.7" right="0.7" top="0.75" bottom="0.75" header="0.3" footer="0.3"/>
  <pageSetup paperSize="8" scale="80" fitToHeight="0" orientation="landscape" r:id="rId1"/>
  <rowBreaks count="1" manualBreakCount="1"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Missione programma processo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m.suriani</dc:creator>
  <cp:lastModifiedBy>Sabina</cp:lastModifiedBy>
  <dcterms:created xsi:type="dcterms:W3CDTF">2016-11-15T13:10:37Z</dcterms:created>
  <dcterms:modified xsi:type="dcterms:W3CDTF">2017-05-25T08:55:24Z</dcterms:modified>
</cp:coreProperties>
</file>